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ink/ink2.xml" ContentType="application/inkml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สอ.พิบูล65\ประกัน\แผนการเงินการคลัง\plan fin 66\อนุมัติ พย 65\"/>
    </mc:Choice>
  </mc:AlternateContent>
  <bookViews>
    <workbookView xWindow="0" yWindow="0" windowWidth="20490" windowHeight="7230" tabRatio="839" activeTab="1"/>
  </bookViews>
  <sheets>
    <sheet name="แบบบันทึกแม่ข่าย" sheetId="1" r:id="rId1"/>
    <sheet name="แบบบันทึกลูกข่าย" sheetId="8" r:id="rId2"/>
    <sheet name="รายการตรวจสอบ" sheetId="11" r:id="rId3"/>
    <sheet name="ประมาณการรายได้" sheetId="3" r:id="rId4"/>
    <sheet name="ประมาณการรายจ่าย" sheetId="4" r:id="rId5"/>
    <sheet name="BalancSheet" sheetId="2" r:id="rId6"/>
    <sheet name="FormPlanfin" sheetId="12" r:id="rId7"/>
    <sheet name="ตารางบริหารงบ" sheetId="13" r:id="rId8"/>
    <sheet name="กรอกเพิ่ม" sheetId="14" r:id="rId9"/>
    <sheet name="วิเคราะห์แผน" sheetId="15" r:id="rId10"/>
    <sheet name="แผนเงินบำรุง" sheetId="16" r:id="rId11"/>
  </sheets>
  <externalReferences>
    <externalReference r:id="rId12"/>
    <externalReference r:id="rId13"/>
  </externalReferences>
  <definedNames>
    <definedName name="_xlnm._FilterDatabase" localSheetId="6" hidden="1">FormPlanfin!$A$1:$D$608</definedName>
    <definedName name="_xlnm._FilterDatabase" localSheetId="0" hidden="1">แบบบันทึกแม่ข่าย!$A$1:$H$167</definedName>
    <definedName name="_xlnm._FilterDatabase" localSheetId="9" hidden="1">วิเคราะห์แผน!$Z$1:$Z$76</definedName>
    <definedName name="pree">#REF!</definedName>
    <definedName name="_xlnm.Print_Titles" localSheetId="0">แบบบันทึกแม่ข่าย!$1:$2</definedName>
    <definedName name="กกก" localSheetId="0">#REF!</definedName>
    <definedName name="กกก">#REF!</definedName>
    <definedName name="กกกก" localSheetId="0">#REF!</definedName>
    <definedName name="กกกก">#REF!</definedName>
    <definedName name="กกกกกก" localSheetId="0">#REF!</definedName>
    <definedName name="กกกกกก">#REF!</definedName>
    <definedName name="กกำ" localSheetId="0">#REF!</definedName>
    <definedName name="กกำ">#REF!</definedName>
    <definedName name="กพพ" localSheetId="0">#REF!</definedName>
    <definedName name="กพพ">#REF!</definedName>
    <definedName name="ถแ" localSheetId="0">#REF!</definedName>
    <definedName name="ถแ">#REF!</definedName>
    <definedName name="พพพ" localSheetId="0">#REF!</definedName>
    <definedName name="พพพ">#REF!</definedName>
    <definedName name="พภถะภถ" localSheetId="0">#REF!</definedName>
    <definedName name="พภถะภถ">#REF!</definedName>
    <definedName name="พ้ะพ" localSheetId="0">#REF!</definedName>
    <definedName name="พ้ะพ">#REF!</definedName>
    <definedName name="พำพ" localSheetId="0">#REF!</definedName>
    <definedName name="พำพ">#REF!</definedName>
    <definedName name="ฟ" localSheetId="0">#REF!</definedName>
    <definedName name="ฟ">#REF!</definedName>
    <definedName name="ฟฟ" localSheetId="0">#REF!</definedName>
    <definedName name="ฟฟ">#REF!</definedName>
    <definedName name="รา" localSheetId="0">#REF!</definedName>
    <definedName name="รา">#REF!</definedName>
    <definedName name="รายงานการข้ามเขตใน_CUP__ครั้ง_" localSheetId="0">#REF!</definedName>
    <definedName name="รายงานการข้ามเขตใน_CUP__ครั้ง_">#REF!</definedName>
    <definedName name="ววว" localSheetId="0">#REF!</definedName>
    <definedName name="ววว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  <c r="B5" i="11"/>
  <c r="F72" i="14" l="1"/>
  <c r="E72" i="14"/>
  <c r="G72" i="14" s="1"/>
  <c r="E71" i="14"/>
  <c r="G71" i="14" s="1"/>
  <c r="E70" i="14"/>
  <c r="F70" i="14" s="1"/>
  <c r="E69" i="14"/>
  <c r="G69" i="14" s="1"/>
  <c r="F68" i="14"/>
  <c r="E68" i="14"/>
  <c r="G68" i="14" s="1"/>
  <c r="E67" i="14"/>
  <c r="G67" i="14" s="1"/>
  <c r="E66" i="14"/>
  <c r="E63" i="14"/>
  <c r="F63" i="14" s="1"/>
  <c r="G62" i="14"/>
  <c r="F62" i="14"/>
  <c r="E62" i="14"/>
  <c r="E61" i="14"/>
  <c r="G61" i="14" s="1"/>
  <c r="E60" i="14"/>
  <c r="G60" i="14" s="1"/>
  <c r="E59" i="14"/>
  <c r="F59" i="14" s="1"/>
  <c r="G58" i="14"/>
  <c r="F58" i="14"/>
  <c r="E58" i="14"/>
  <c r="E57" i="14"/>
  <c r="G57" i="14" s="1"/>
  <c r="C54" i="14"/>
  <c r="C53" i="14"/>
  <c r="C52" i="14"/>
  <c r="C51" i="14"/>
  <c r="C50" i="14"/>
  <c r="C49" i="14"/>
  <c r="C46" i="14"/>
  <c r="C45" i="14"/>
  <c r="D42" i="14"/>
  <c r="F42" i="14" s="1"/>
  <c r="D41" i="14"/>
  <c r="F41" i="14" s="1"/>
  <c r="D40" i="14"/>
  <c r="F40" i="14" s="1"/>
  <c r="D39" i="14"/>
  <c r="F39" i="14" s="1"/>
  <c r="D38" i="14"/>
  <c r="F38" i="14" s="1"/>
  <c r="D37" i="14"/>
  <c r="F37" i="14" s="1"/>
  <c r="D36" i="14"/>
  <c r="F36" i="14" s="1"/>
  <c r="D34" i="14"/>
  <c r="F34" i="14" s="1"/>
  <c r="D33" i="14"/>
  <c r="F33" i="14" s="1"/>
  <c r="D32" i="14"/>
  <c r="F32" i="14" s="1"/>
  <c r="F31" i="14"/>
  <c r="F30" i="14"/>
  <c r="D30" i="14"/>
  <c r="F29" i="14"/>
  <c r="D29" i="14"/>
  <c r="D28" i="14"/>
  <c r="F28" i="14" s="1"/>
  <c r="D26" i="14"/>
  <c r="F26" i="14" s="1"/>
  <c r="E25" i="14"/>
  <c r="C25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0" i="14"/>
  <c r="D9" i="14"/>
  <c r="E8" i="14"/>
  <c r="D27" i="14" s="1"/>
  <c r="D8" i="14"/>
  <c r="D7" i="14"/>
  <c r="C2" i="14"/>
  <c r="C44" i="14" s="1"/>
  <c r="F90" i="16"/>
  <c r="E90" i="16"/>
  <c r="E88" i="16" s="1"/>
  <c r="F89" i="16"/>
  <c r="E89" i="16"/>
  <c r="F88" i="16"/>
  <c r="F87" i="16"/>
  <c r="E87" i="16"/>
  <c r="F86" i="16"/>
  <c r="E86" i="16"/>
  <c r="E85" i="16" s="1"/>
  <c r="F84" i="16"/>
  <c r="E84" i="16"/>
  <c r="F83" i="16"/>
  <c r="E83" i="16"/>
  <c r="F82" i="16"/>
  <c r="E82" i="16"/>
  <c r="F81" i="16"/>
  <c r="E81" i="16"/>
  <c r="F80" i="16"/>
  <c r="F79" i="16"/>
  <c r="E79" i="16"/>
  <c r="F78" i="16"/>
  <c r="E78" i="16"/>
  <c r="F77" i="16"/>
  <c r="E77" i="16"/>
  <c r="F76" i="16"/>
  <c r="E76" i="16"/>
  <c r="E75" i="16" s="1"/>
  <c r="F74" i="16"/>
  <c r="E74" i="16"/>
  <c r="F73" i="16"/>
  <c r="E73" i="16"/>
  <c r="F72" i="16"/>
  <c r="E72" i="16"/>
  <c r="F71" i="16"/>
  <c r="F70" i="16" s="1"/>
  <c r="E71" i="16"/>
  <c r="E70" i="16" s="1"/>
  <c r="F69" i="16"/>
  <c r="F65" i="16" s="1"/>
  <c r="E69" i="16"/>
  <c r="F68" i="16"/>
  <c r="E68" i="16"/>
  <c r="F67" i="16"/>
  <c r="E67" i="16"/>
  <c r="F66" i="16"/>
  <c r="E66" i="16"/>
  <c r="F64" i="16"/>
  <c r="E64" i="16"/>
  <c r="F63" i="16"/>
  <c r="E63" i="16"/>
  <c r="F62" i="16"/>
  <c r="E62" i="16"/>
  <c r="F61" i="16"/>
  <c r="E61" i="16"/>
  <c r="F60" i="16"/>
  <c r="E60" i="16"/>
  <c r="F57" i="16"/>
  <c r="E57" i="16"/>
  <c r="F56" i="16"/>
  <c r="E56" i="16"/>
  <c r="F55" i="16"/>
  <c r="E55" i="16"/>
  <c r="F54" i="16"/>
  <c r="E54" i="16"/>
  <c r="F53" i="16"/>
  <c r="E53" i="16"/>
  <c r="E52" i="16" s="1"/>
  <c r="F52" i="16"/>
  <c r="F51" i="16"/>
  <c r="E51" i="16"/>
  <c r="F50" i="16"/>
  <c r="E50" i="16"/>
  <c r="F49" i="16"/>
  <c r="E49" i="16"/>
  <c r="F48" i="16"/>
  <c r="F44" i="16"/>
  <c r="E44" i="16"/>
  <c r="F43" i="16"/>
  <c r="E43" i="16"/>
  <c r="H42" i="16"/>
  <c r="F42" i="16"/>
  <c r="E42" i="16"/>
  <c r="F41" i="16"/>
  <c r="E41" i="16"/>
  <c r="H40" i="16"/>
  <c r="F40" i="16" s="1"/>
  <c r="E40" i="16"/>
  <c r="H39" i="16"/>
  <c r="F39" i="16"/>
  <c r="E39" i="16"/>
  <c r="H38" i="16"/>
  <c r="F38" i="16" s="1"/>
  <c r="E38" i="16"/>
  <c r="H37" i="16"/>
  <c r="F37" i="16"/>
  <c r="E37" i="16"/>
  <c r="F36" i="16"/>
  <c r="E36" i="16"/>
  <c r="F34" i="16"/>
  <c r="E34" i="16"/>
  <c r="F33" i="16"/>
  <c r="E33" i="16"/>
  <c r="E31" i="16" s="1"/>
  <c r="F32" i="16"/>
  <c r="E32" i="16"/>
  <c r="F30" i="16"/>
  <c r="E30" i="16"/>
  <c r="F29" i="16"/>
  <c r="E29" i="16"/>
  <c r="F28" i="16"/>
  <c r="F27" i="16" s="1"/>
  <c r="E28" i="16"/>
  <c r="E27" i="16" s="1"/>
  <c r="F26" i="16"/>
  <c r="E26" i="16"/>
  <c r="F25" i="16"/>
  <c r="E25" i="16"/>
  <c r="F24" i="16"/>
  <c r="E24" i="16"/>
  <c r="E22" i="16" s="1"/>
  <c r="F23" i="16"/>
  <c r="E23" i="16"/>
  <c r="F21" i="16"/>
  <c r="F91" i="16" s="1"/>
  <c r="E21" i="16"/>
  <c r="E91" i="16" s="1"/>
  <c r="F20" i="16"/>
  <c r="E20" i="16"/>
  <c r="F19" i="16"/>
  <c r="E19" i="16"/>
  <c r="F18" i="16"/>
  <c r="E18" i="16"/>
  <c r="F16" i="16"/>
  <c r="E16" i="16"/>
  <c r="F15" i="16"/>
  <c r="E15" i="16"/>
  <c r="F14" i="16"/>
  <c r="E14" i="16"/>
  <c r="F13" i="16"/>
  <c r="E13" i="16"/>
  <c r="F12" i="16"/>
  <c r="E12" i="16"/>
  <c r="E11" i="16" s="1"/>
  <c r="F10" i="16"/>
  <c r="F9" i="16" s="1"/>
  <c r="E10" i="16"/>
  <c r="E9" i="16" s="1"/>
  <c r="F8" i="16"/>
  <c r="E8" i="16"/>
  <c r="F7" i="16"/>
  <c r="F6" i="16" s="1"/>
  <c r="E7" i="16"/>
  <c r="E6" i="16" s="1"/>
  <c r="E48" i="16" l="1"/>
  <c r="F22" i="16"/>
  <c r="E35" i="16"/>
  <c r="E65" i="16"/>
  <c r="F69" i="14"/>
  <c r="G59" i="14"/>
  <c r="G63" i="14"/>
  <c r="G70" i="14"/>
  <c r="F35" i="16"/>
  <c r="F85" i="16"/>
  <c r="F57" i="14"/>
  <c r="F61" i="14"/>
  <c r="F11" i="16"/>
  <c r="F75" i="16"/>
  <c r="E17" i="16"/>
  <c r="F17" i="16"/>
  <c r="F5" i="16" s="1"/>
  <c r="F45" i="16" s="1"/>
  <c r="E59" i="16"/>
  <c r="E80" i="16"/>
  <c r="E73" i="14"/>
  <c r="G66" i="14"/>
  <c r="F31" i="16"/>
  <c r="F59" i="16"/>
  <c r="F58" i="16" s="1"/>
  <c r="F93" i="16" s="1"/>
  <c r="D25" i="14"/>
  <c r="F25" i="14" s="1"/>
  <c r="F27" i="14"/>
  <c r="F60" i="14"/>
  <c r="F67" i="14"/>
  <c r="F71" i="14"/>
  <c r="E64" i="14"/>
  <c r="F66" i="14"/>
  <c r="E58" i="16"/>
  <c r="E93" i="16" s="1"/>
  <c r="E5" i="16"/>
  <c r="E45" i="16" s="1"/>
  <c r="BP103" i="8"/>
  <c r="BQ87" i="8"/>
  <c r="F74" i="14" l="1"/>
  <c r="F94" i="16"/>
  <c r="F96" i="16" s="1"/>
  <c r="F18" i="8"/>
  <c r="F18" i="1" s="1"/>
  <c r="F41" i="8" l="1"/>
  <c r="E41" i="8"/>
  <c r="F14" i="8" l="1"/>
  <c r="F146" i="1" l="1"/>
  <c r="F25" i="8" l="1"/>
  <c r="F72" i="8" l="1"/>
  <c r="AR118" i="8" l="1"/>
  <c r="F118" i="8"/>
  <c r="E118" i="8"/>
  <c r="G4" i="8" l="1"/>
  <c r="G3" i="8" s="1"/>
  <c r="G20" i="8"/>
  <c r="G22" i="8"/>
  <c r="G29" i="8"/>
  <c r="G37" i="8"/>
  <c r="G40" i="8"/>
  <c r="G48" i="8"/>
  <c r="G52" i="8"/>
  <c r="G56" i="8"/>
  <c r="G59" i="8"/>
  <c r="G62" i="8"/>
  <c r="G65" i="8"/>
  <c r="G68" i="8"/>
  <c r="G71" i="8"/>
  <c r="G74" i="8"/>
  <c r="G77" i="8"/>
  <c r="G80" i="8"/>
  <c r="G83" i="8"/>
  <c r="G85" i="8"/>
  <c r="G87" i="8"/>
  <c r="G92" i="8"/>
  <c r="G102" i="8"/>
  <c r="G119" i="8"/>
  <c r="G116" i="8" s="1"/>
  <c r="G125" i="8"/>
  <c r="G130" i="8"/>
  <c r="G142" i="8"/>
  <c r="G144" i="8"/>
  <c r="G150" i="8"/>
  <c r="G149" i="8" s="1"/>
  <c r="G154" i="8"/>
  <c r="G158" i="8"/>
  <c r="G161" i="8"/>
  <c r="E5" i="8"/>
  <c r="E6" i="8"/>
  <c r="E7" i="8"/>
  <c r="E8" i="8"/>
  <c r="E9" i="8"/>
  <c r="E10" i="8"/>
  <c r="E11" i="8"/>
  <c r="E12" i="8"/>
  <c r="E13" i="8"/>
  <c r="E14" i="8"/>
  <c r="E15" i="8"/>
  <c r="E19" i="8"/>
  <c r="E20" i="8"/>
  <c r="E23" i="8"/>
  <c r="E24" i="8"/>
  <c r="E25" i="8"/>
  <c r="E26" i="8"/>
  <c r="E27" i="8"/>
  <c r="E28" i="8"/>
  <c r="E29" i="8"/>
  <c r="E38" i="8"/>
  <c r="E39" i="8"/>
  <c r="E45" i="8"/>
  <c r="E46" i="8"/>
  <c r="E47" i="8"/>
  <c r="E51" i="8"/>
  <c r="E48" i="8" s="1"/>
  <c r="E53" i="8"/>
  <c r="E52" i="8" s="1"/>
  <c r="E56" i="8"/>
  <c r="E60" i="8"/>
  <c r="E59" i="8" s="1"/>
  <c r="E63" i="8"/>
  <c r="E62" i="8" s="1"/>
  <c r="E66" i="8"/>
  <c r="E65" i="8" s="1"/>
  <c r="E69" i="8"/>
  <c r="E68" i="8" s="1"/>
  <c r="E72" i="8"/>
  <c r="E71" i="8" s="1"/>
  <c r="E75" i="8"/>
  <c r="E74" i="8" s="1"/>
  <c r="E78" i="8"/>
  <c r="E77" i="8" s="1"/>
  <c r="E81" i="8"/>
  <c r="E80" i="8" s="1"/>
  <c r="E83" i="8"/>
  <c r="E85" i="8"/>
  <c r="E88" i="8"/>
  <c r="E87" i="8" s="1"/>
  <c r="E93" i="8"/>
  <c r="E94" i="8"/>
  <c r="E95" i="8"/>
  <c r="E96" i="8"/>
  <c r="E97" i="8"/>
  <c r="E98" i="8"/>
  <c r="E99" i="8"/>
  <c r="E101" i="8"/>
  <c r="E103" i="8"/>
  <c r="E104" i="8"/>
  <c r="E105" i="8"/>
  <c r="E107" i="8"/>
  <c r="E108" i="8"/>
  <c r="E109" i="8"/>
  <c r="E110" i="8"/>
  <c r="E111" i="8"/>
  <c r="E112" i="8"/>
  <c r="E114" i="8"/>
  <c r="E117" i="8"/>
  <c r="E120" i="8"/>
  <c r="E119" i="8" s="1"/>
  <c r="E121" i="8"/>
  <c r="E122" i="8"/>
  <c r="E123" i="8"/>
  <c r="E124" i="8"/>
  <c r="E126" i="8"/>
  <c r="E127" i="8"/>
  <c r="E128" i="8"/>
  <c r="E129" i="8"/>
  <c r="E131" i="8"/>
  <c r="E132" i="8"/>
  <c r="E133" i="8"/>
  <c r="E134" i="8"/>
  <c r="E135" i="8"/>
  <c r="E136" i="8"/>
  <c r="E137" i="8"/>
  <c r="E138" i="8"/>
  <c r="E139" i="8"/>
  <c r="E140" i="8"/>
  <c r="E141" i="8"/>
  <c r="E145" i="8"/>
  <c r="E146" i="8"/>
  <c r="E147" i="8"/>
  <c r="E148" i="8"/>
  <c r="E151" i="8"/>
  <c r="E152" i="8"/>
  <c r="E153" i="8"/>
  <c r="E155" i="8"/>
  <c r="E154" i="8" s="1"/>
  <c r="E160" i="8"/>
  <c r="E158" i="8" s="1"/>
  <c r="E162" i="8"/>
  <c r="E163" i="8"/>
  <c r="E164" i="8"/>
  <c r="E165" i="8"/>
  <c r="E40" i="8" l="1"/>
  <c r="G91" i="8"/>
  <c r="G58" i="8"/>
  <c r="G115" i="8"/>
  <c r="G113" i="8" s="1"/>
  <c r="E116" i="8"/>
  <c r="E144" i="8"/>
  <c r="E130" i="8"/>
  <c r="E22" i="8"/>
  <c r="E125" i="8"/>
  <c r="E37" i="8"/>
  <c r="E161" i="8"/>
  <c r="E106" i="8"/>
  <c r="E102" i="8" s="1"/>
  <c r="E4" i="8"/>
  <c r="E3" i="8" s="1"/>
  <c r="E58" i="8"/>
  <c r="G166" i="8" l="1"/>
  <c r="F53" i="1" l="1"/>
  <c r="AB108" i="8" l="1"/>
  <c r="F165" i="8" l="1"/>
  <c r="F164" i="8"/>
  <c r="AR163" i="8"/>
  <c r="F163" i="8"/>
  <c r="F162" i="8"/>
  <c r="BN161" i="8"/>
  <c r="BM161" i="8"/>
  <c r="BL161" i="8"/>
  <c r="BK161" i="8"/>
  <c r="BJ161" i="8"/>
  <c r="BI161" i="8"/>
  <c r="BH161" i="8"/>
  <c r="BG161" i="8"/>
  <c r="BF161" i="8"/>
  <c r="BE161" i="8"/>
  <c r="BD161" i="8"/>
  <c r="BC161" i="8"/>
  <c r="BB161" i="8"/>
  <c r="BA161" i="8"/>
  <c r="AZ161" i="8"/>
  <c r="AY161" i="8"/>
  <c r="AX161" i="8"/>
  <c r="AW161" i="8"/>
  <c r="AV161" i="8"/>
  <c r="AU161" i="8"/>
  <c r="AT161" i="8"/>
  <c r="AS161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B161" i="8"/>
  <c r="AA161" i="8"/>
  <c r="Z161" i="8"/>
  <c r="Y161" i="8"/>
  <c r="X161" i="8"/>
  <c r="W161" i="8"/>
  <c r="V161" i="8"/>
  <c r="U161" i="8"/>
  <c r="T161" i="8"/>
  <c r="S161" i="8"/>
  <c r="R161" i="8"/>
  <c r="Q161" i="8"/>
  <c r="P161" i="8"/>
  <c r="O161" i="8"/>
  <c r="N161" i="8"/>
  <c r="M161" i="8"/>
  <c r="L161" i="8"/>
  <c r="K161" i="8"/>
  <c r="J161" i="8"/>
  <c r="I161" i="8"/>
  <c r="H161" i="8"/>
  <c r="F160" i="8"/>
  <c r="F158" i="8" s="1"/>
  <c r="BN158" i="8"/>
  <c r="BM158" i="8"/>
  <c r="BL158" i="8"/>
  <c r="BK158" i="8"/>
  <c r="BJ158" i="8"/>
  <c r="BI158" i="8"/>
  <c r="BH158" i="8"/>
  <c r="BG158" i="8"/>
  <c r="BF158" i="8"/>
  <c r="BE158" i="8"/>
  <c r="BD158" i="8"/>
  <c r="BC158" i="8"/>
  <c r="BB158" i="8"/>
  <c r="BA158" i="8"/>
  <c r="AZ158" i="8"/>
  <c r="AY158" i="8"/>
  <c r="AX158" i="8"/>
  <c r="AW158" i="8"/>
  <c r="AV158" i="8"/>
  <c r="AU158" i="8"/>
  <c r="AT158" i="8"/>
  <c r="AS158" i="8"/>
  <c r="AR158" i="8"/>
  <c r="AP158" i="8"/>
  <c r="AO158" i="8"/>
  <c r="AN158" i="8"/>
  <c r="AM158" i="8"/>
  <c r="AL158" i="8"/>
  <c r="AK158" i="8"/>
  <c r="AJ158" i="8"/>
  <c r="AI158" i="8"/>
  <c r="AH158" i="8"/>
  <c r="AG158" i="8"/>
  <c r="AF158" i="8"/>
  <c r="AE158" i="8"/>
  <c r="AD158" i="8"/>
  <c r="AC158" i="8"/>
  <c r="AB158" i="8"/>
  <c r="AA158" i="8"/>
  <c r="Z158" i="8"/>
  <c r="Y158" i="8"/>
  <c r="X158" i="8"/>
  <c r="W158" i="8"/>
  <c r="V158" i="8"/>
  <c r="U158" i="8"/>
  <c r="T158" i="8"/>
  <c r="S158" i="8"/>
  <c r="R158" i="8"/>
  <c r="Q158" i="8"/>
  <c r="P158" i="8"/>
  <c r="O158" i="8"/>
  <c r="N158" i="8"/>
  <c r="M158" i="8"/>
  <c r="L158" i="8"/>
  <c r="K158" i="8"/>
  <c r="J158" i="8"/>
  <c r="I158" i="8"/>
  <c r="H158" i="8"/>
  <c r="F155" i="8"/>
  <c r="F154" i="8" s="1"/>
  <c r="BN154" i="8"/>
  <c r="BM154" i="8"/>
  <c r="BL154" i="8"/>
  <c r="BK154" i="8"/>
  <c r="BJ154" i="8"/>
  <c r="BI154" i="8"/>
  <c r="BH154" i="8"/>
  <c r="BG154" i="8"/>
  <c r="BF154" i="8"/>
  <c r="BE154" i="8"/>
  <c r="BD154" i="8"/>
  <c r="BC154" i="8"/>
  <c r="BB154" i="8"/>
  <c r="BA154" i="8"/>
  <c r="AZ154" i="8"/>
  <c r="AY154" i="8"/>
  <c r="AX154" i="8"/>
  <c r="AW154" i="8"/>
  <c r="AV154" i="8"/>
  <c r="AU154" i="8"/>
  <c r="AT154" i="8"/>
  <c r="AS154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B154" i="8"/>
  <c r="AA154" i="8"/>
  <c r="Z154" i="8"/>
  <c r="Y154" i="8"/>
  <c r="X154" i="8"/>
  <c r="W154" i="8"/>
  <c r="V154" i="8"/>
  <c r="U154" i="8"/>
  <c r="T154" i="8"/>
  <c r="S154" i="8"/>
  <c r="R154" i="8"/>
  <c r="Q154" i="8"/>
  <c r="P154" i="8"/>
  <c r="O154" i="8"/>
  <c r="N154" i="8"/>
  <c r="M154" i="8"/>
  <c r="L154" i="8"/>
  <c r="K154" i="8"/>
  <c r="J154" i="8"/>
  <c r="I154" i="8"/>
  <c r="H154" i="8"/>
  <c r="F153" i="8"/>
  <c r="F152" i="8"/>
  <c r="F151" i="8"/>
  <c r="BN150" i="8"/>
  <c r="BM150" i="8"/>
  <c r="BM149" i="8" s="1"/>
  <c r="BL150" i="8"/>
  <c r="BL149" i="8" s="1"/>
  <c r="BK150" i="8"/>
  <c r="BJ150" i="8"/>
  <c r="BI150" i="8"/>
  <c r="BI149" i="8" s="1"/>
  <c r="BH150" i="8"/>
  <c r="BH149" i="8" s="1"/>
  <c r="BG150" i="8"/>
  <c r="BG149" i="8" s="1"/>
  <c r="BF150" i="8"/>
  <c r="BE150" i="8"/>
  <c r="BE149" i="8" s="1"/>
  <c r="BD150" i="8"/>
  <c r="BC150" i="8"/>
  <c r="BB150" i="8"/>
  <c r="BA150" i="8"/>
  <c r="BA149" i="8" s="1"/>
  <c r="AZ150" i="8"/>
  <c r="AZ149" i="8" s="1"/>
  <c r="AY150" i="8"/>
  <c r="AY149" i="8" s="1"/>
  <c r="AX150" i="8"/>
  <c r="AW150" i="8"/>
  <c r="AW149" i="8" s="1"/>
  <c r="AV150" i="8"/>
  <c r="AV149" i="8" s="1"/>
  <c r="AU150" i="8"/>
  <c r="AT150" i="8"/>
  <c r="AS150" i="8"/>
  <c r="AS149" i="8" s="1"/>
  <c r="AR150" i="8"/>
  <c r="AR149" i="8" s="1"/>
  <c r="AQ150" i="8"/>
  <c r="AQ149" i="8" s="1"/>
  <c r="AP150" i="8"/>
  <c r="AP149" i="8" s="1"/>
  <c r="AO150" i="8"/>
  <c r="AO149" i="8" s="1"/>
  <c r="AN150" i="8"/>
  <c r="AN149" i="8" s="1"/>
  <c r="AM150" i="8"/>
  <c r="AM149" i="8" s="1"/>
  <c r="AL150" i="8"/>
  <c r="AL149" i="8" s="1"/>
  <c r="AK150" i="8"/>
  <c r="AK149" i="8" s="1"/>
  <c r="AJ150" i="8"/>
  <c r="AJ149" i="8" s="1"/>
  <c r="AI150" i="8"/>
  <c r="AH150" i="8"/>
  <c r="AH149" i="8" s="1"/>
  <c r="AG150" i="8"/>
  <c r="AG149" i="8" s="1"/>
  <c r="AF150" i="8"/>
  <c r="AF149" i="8" s="1"/>
  <c r="AE150" i="8"/>
  <c r="AE149" i="8" s="1"/>
  <c r="AD150" i="8"/>
  <c r="AD149" i="8" s="1"/>
  <c r="AC150" i="8"/>
  <c r="AC149" i="8" s="1"/>
  <c r="AB150" i="8"/>
  <c r="AB149" i="8" s="1"/>
  <c r="AA150" i="8"/>
  <c r="AA149" i="8" s="1"/>
  <c r="Z150" i="8"/>
  <c r="Z149" i="8" s="1"/>
  <c r="Y150" i="8"/>
  <c r="Y149" i="8" s="1"/>
  <c r="X150" i="8"/>
  <c r="X149" i="8" s="1"/>
  <c r="W150" i="8"/>
  <c r="W149" i="8" s="1"/>
  <c r="V150" i="8"/>
  <c r="V149" i="8" s="1"/>
  <c r="U150" i="8"/>
  <c r="U149" i="8" s="1"/>
  <c r="T150" i="8"/>
  <c r="T149" i="8" s="1"/>
  <c r="S150" i="8"/>
  <c r="R150" i="8"/>
  <c r="R149" i="8" s="1"/>
  <c r="Q150" i="8"/>
  <c r="Q149" i="8" s="1"/>
  <c r="P150" i="8"/>
  <c r="P149" i="8" s="1"/>
  <c r="O150" i="8"/>
  <c r="O149" i="8" s="1"/>
  <c r="N150" i="8"/>
  <c r="N149" i="8" s="1"/>
  <c r="M150" i="8"/>
  <c r="M149" i="8" s="1"/>
  <c r="L150" i="8"/>
  <c r="L149" i="8" s="1"/>
  <c r="K150" i="8"/>
  <c r="K149" i="8" s="1"/>
  <c r="J150" i="8"/>
  <c r="J149" i="8" s="1"/>
  <c r="I150" i="8"/>
  <c r="H150" i="8"/>
  <c r="BN149" i="8"/>
  <c r="BK149" i="8"/>
  <c r="BJ149" i="8"/>
  <c r="BF149" i="8"/>
  <c r="BD149" i="8"/>
  <c r="BC149" i="8"/>
  <c r="BB149" i="8"/>
  <c r="AX149" i="8"/>
  <c r="AU149" i="8"/>
  <c r="AT149" i="8"/>
  <c r="AI149" i="8"/>
  <c r="S149" i="8"/>
  <c r="F148" i="8"/>
  <c r="F147" i="8"/>
  <c r="F146" i="8"/>
  <c r="F145" i="8"/>
  <c r="BN144" i="8"/>
  <c r="BM144" i="8"/>
  <c r="BL144" i="8"/>
  <c r="BK144" i="8"/>
  <c r="BJ144" i="8"/>
  <c r="BI144" i="8"/>
  <c r="BH144" i="8"/>
  <c r="BG144" i="8"/>
  <c r="BF144" i="8"/>
  <c r="BE144" i="8"/>
  <c r="BD144" i="8"/>
  <c r="BC144" i="8"/>
  <c r="BB144" i="8"/>
  <c r="BA144" i="8"/>
  <c r="AZ144" i="8"/>
  <c r="AY144" i="8"/>
  <c r="AX144" i="8"/>
  <c r="AW144" i="8"/>
  <c r="AV144" i="8"/>
  <c r="AU144" i="8"/>
  <c r="AT144" i="8"/>
  <c r="AS144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B144" i="8"/>
  <c r="AA144" i="8"/>
  <c r="Z144" i="8"/>
  <c r="Y144" i="8"/>
  <c r="X144" i="8"/>
  <c r="W144" i="8"/>
  <c r="V144" i="8"/>
  <c r="U144" i="8"/>
  <c r="T144" i="8"/>
  <c r="S144" i="8"/>
  <c r="R144" i="8"/>
  <c r="Q144" i="8"/>
  <c r="P144" i="8"/>
  <c r="O144" i="8"/>
  <c r="N144" i="8"/>
  <c r="M144" i="8"/>
  <c r="L144" i="8"/>
  <c r="K144" i="8"/>
  <c r="J144" i="8"/>
  <c r="I144" i="8"/>
  <c r="H144" i="8"/>
  <c r="AO143" i="8"/>
  <c r="AO142" i="8" s="1"/>
  <c r="AM143" i="8"/>
  <c r="AM142" i="8" s="1"/>
  <c r="AK143" i="8"/>
  <c r="F143" i="8"/>
  <c r="F142" i="8" s="1"/>
  <c r="BN142" i="8"/>
  <c r="BM142" i="8"/>
  <c r="BL142" i="8"/>
  <c r="BK142" i="8"/>
  <c r="BJ142" i="8"/>
  <c r="BI142" i="8"/>
  <c r="BH142" i="8"/>
  <c r="BG142" i="8"/>
  <c r="BF142" i="8"/>
  <c r="BE142" i="8"/>
  <c r="BD142" i="8"/>
  <c r="BC142" i="8"/>
  <c r="BB142" i="8"/>
  <c r="BA142" i="8"/>
  <c r="AZ142" i="8"/>
  <c r="AY142" i="8"/>
  <c r="AX142" i="8"/>
  <c r="AW142" i="8"/>
  <c r="AV142" i="8"/>
  <c r="AU142" i="8"/>
  <c r="AT142" i="8"/>
  <c r="AS142" i="8"/>
  <c r="AR142" i="8"/>
  <c r="AQ142" i="8"/>
  <c r="AP142" i="8"/>
  <c r="AN142" i="8"/>
  <c r="AL142" i="8"/>
  <c r="AJ142" i="8"/>
  <c r="AI142" i="8"/>
  <c r="AH142" i="8"/>
  <c r="AG142" i="8"/>
  <c r="AF142" i="8"/>
  <c r="AE142" i="8"/>
  <c r="AD142" i="8"/>
  <c r="AC142" i="8"/>
  <c r="AB142" i="8"/>
  <c r="AA142" i="8"/>
  <c r="Z142" i="8"/>
  <c r="Y142" i="8"/>
  <c r="X142" i="8"/>
  <c r="W142" i="8"/>
  <c r="V142" i="8"/>
  <c r="U142" i="8"/>
  <c r="T142" i="8"/>
  <c r="S142" i="8"/>
  <c r="R142" i="8"/>
  <c r="Q142" i="8"/>
  <c r="P142" i="8"/>
  <c r="O142" i="8"/>
  <c r="N142" i="8"/>
  <c r="M142" i="8"/>
  <c r="L142" i="8"/>
  <c r="K142" i="8"/>
  <c r="J142" i="8"/>
  <c r="I142" i="8"/>
  <c r="H142" i="8"/>
  <c r="F141" i="8"/>
  <c r="F140" i="8"/>
  <c r="F139" i="8"/>
  <c r="F138" i="8"/>
  <c r="F137" i="8"/>
  <c r="F136" i="8"/>
  <c r="F135" i="8"/>
  <c r="F134" i="8"/>
  <c r="F133" i="8"/>
  <c r="F132" i="8"/>
  <c r="F131" i="8"/>
  <c r="BN130" i="8"/>
  <c r="BM130" i="8"/>
  <c r="BL130" i="8"/>
  <c r="BK130" i="8"/>
  <c r="BJ130" i="8"/>
  <c r="BI130" i="8"/>
  <c r="BH130" i="8"/>
  <c r="BG130" i="8"/>
  <c r="BF130" i="8"/>
  <c r="BE130" i="8"/>
  <c r="BD130" i="8"/>
  <c r="BC130" i="8"/>
  <c r="BB130" i="8"/>
  <c r="BA130" i="8"/>
  <c r="AZ130" i="8"/>
  <c r="AY130" i="8"/>
  <c r="AX130" i="8"/>
  <c r="AW130" i="8"/>
  <c r="AV130" i="8"/>
  <c r="AU130" i="8"/>
  <c r="AT130" i="8"/>
  <c r="AS130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B130" i="8"/>
  <c r="AA130" i="8"/>
  <c r="Z130" i="8"/>
  <c r="Y130" i="8"/>
  <c r="X130" i="8"/>
  <c r="W130" i="8"/>
  <c r="V130" i="8"/>
  <c r="U130" i="8"/>
  <c r="T130" i="8"/>
  <c r="S130" i="8"/>
  <c r="R130" i="8"/>
  <c r="Q130" i="8"/>
  <c r="P130" i="8"/>
  <c r="O130" i="8"/>
  <c r="N130" i="8"/>
  <c r="M130" i="8"/>
  <c r="L130" i="8"/>
  <c r="K130" i="8"/>
  <c r="J130" i="8"/>
  <c r="I130" i="8"/>
  <c r="H130" i="8"/>
  <c r="F129" i="8"/>
  <c r="F128" i="8"/>
  <c r="F127" i="8"/>
  <c r="F126" i="8"/>
  <c r="BN125" i="8"/>
  <c r="BM125" i="8"/>
  <c r="BL125" i="8"/>
  <c r="BK125" i="8"/>
  <c r="BJ125" i="8"/>
  <c r="BI125" i="8"/>
  <c r="BH125" i="8"/>
  <c r="BG125" i="8"/>
  <c r="BF125" i="8"/>
  <c r="BE125" i="8"/>
  <c r="BD125" i="8"/>
  <c r="BC125" i="8"/>
  <c r="BB125" i="8"/>
  <c r="BA125" i="8"/>
  <c r="AZ125" i="8"/>
  <c r="AY125" i="8"/>
  <c r="AX125" i="8"/>
  <c r="AW125" i="8"/>
  <c r="AV125" i="8"/>
  <c r="AU125" i="8"/>
  <c r="AT125" i="8"/>
  <c r="AS125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B125" i="8"/>
  <c r="AA125" i="8"/>
  <c r="Z125" i="8"/>
  <c r="Y125" i="8"/>
  <c r="X125" i="8"/>
  <c r="W125" i="8"/>
  <c r="V125" i="8"/>
  <c r="U125" i="8"/>
  <c r="T125" i="8"/>
  <c r="S125" i="8"/>
  <c r="R125" i="8"/>
  <c r="Q125" i="8"/>
  <c r="P125" i="8"/>
  <c r="O125" i="8"/>
  <c r="N125" i="8"/>
  <c r="M125" i="8"/>
  <c r="L125" i="8"/>
  <c r="K125" i="8"/>
  <c r="J125" i="8"/>
  <c r="I125" i="8"/>
  <c r="H125" i="8"/>
  <c r="F124" i="8"/>
  <c r="F123" i="8"/>
  <c r="F122" i="8"/>
  <c r="F121" i="8"/>
  <c r="F120" i="8"/>
  <c r="BN119" i="8"/>
  <c r="BN116" i="8" s="1"/>
  <c r="BM119" i="8"/>
  <c r="BM116" i="8" s="1"/>
  <c r="BL119" i="8"/>
  <c r="BL116" i="8" s="1"/>
  <c r="BK119" i="8"/>
  <c r="BK116" i="8" s="1"/>
  <c r="BJ119" i="8"/>
  <c r="BJ116" i="8" s="1"/>
  <c r="BI119" i="8"/>
  <c r="BI116" i="8" s="1"/>
  <c r="BH119" i="8"/>
  <c r="BH116" i="8" s="1"/>
  <c r="BG119" i="8"/>
  <c r="BG116" i="8" s="1"/>
  <c r="BF119" i="8"/>
  <c r="BF116" i="8" s="1"/>
  <c r="BE119" i="8"/>
  <c r="BE116" i="8" s="1"/>
  <c r="BD119" i="8"/>
  <c r="BD116" i="8" s="1"/>
  <c r="BC119" i="8"/>
  <c r="BC116" i="8" s="1"/>
  <c r="BB119" i="8"/>
  <c r="BB116" i="8" s="1"/>
  <c r="BA119" i="8"/>
  <c r="BA116" i="8" s="1"/>
  <c r="AZ119" i="8"/>
  <c r="AZ116" i="8" s="1"/>
  <c r="AY119" i="8"/>
  <c r="AY116" i="8" s="1"/>
  <c r="AX119" i="8"/>
  <c r="AX116" i="8" s="1"/>
  <c r="AW119" i="8"/>
  <c r="AW116" i="8" s="1"/>
  <c r="AV119" i="8"/>
  <c r="AV116" i="8" s="1"/>
  <c r="AU119" i="8"/>
  <c r="AU116" i="8" s="1"/>
  <c r="AT119" i="8"/>
  <c r="AT116" i="8" s="1"/>
  <c r="AS119" i="8"/>
  <c r="AS116" i="8" s="1"/>
  <c r="AR119" i="8"/>
  <c r="AR116" i="8" s="1"/>
  <c r="AQ119" i="8"/>
  <c r="AQ116" i="8" s="1"/>
  <c r="AP119" i="8"/>
  <c r="AP116" i="8" s="1"/>
  <c r="AO119" i="8"/>
  <c r="AN119" i="8"/>
  <c r="AN116" i="8" s="1"/>
  <c r="AM119" i="8"/>
  <c r="AM116" i="8" s="1"/>
  <c r="AL119" i="8"/>
  <c r="AL116" i="8" s="1"/>
  <c r="AK119" i="8"/>
  <c r="AK116" i="8" s="1"/>
  <c r="AJ119" i="8"/>
  <c r="AJ116" i="8" s="1"/>
  <c r="AI119" i="8"/>
  <c r="AI116" i="8" s="1"/>
  <c r="AH119" i="8"/>
  <c r="AH116" i="8" s="1"/>
  <c r="AG119" i="8"/>
  <c r="AG116" i="8" s="1"/>
  <c r="AF119" i="8"/>
  <c r="AF116" i="8" s="1"/>
  <c r="AE119" i="8"/>
  <c r="AE116" i="8" s="1"/>
  <c r="AD119" i="8"/>
  <c r="AD116" i="8" s="1"/>
  <c r="AC119" i="8"/>
  <c r="AC116" i="8" s="1"/>
  <c r="AB119" i="8"/>
  <c r="AB116" i="8" s="1"/>
  <c r="AA119" i="8"/>
  <c r="AA116" i="8" s="1"/>
  <c r="Z119" i="8"/>
  <c r="Z116" i="8" s="1"/>
  <c r="Y119" i="8"/>
  <c r="Y116" i="8" s="1"/>
  <c r="X119" i="8"/>
  <c r="X116" i="8" s="1"/>
  <c r="W119" i="8"/>
  <c r="W116" i="8" s="1"/>
  <c r="V119" i="8"/>
  <c r="V116" i="8" s="1"/>
  <c r="U119" i="8"/>
  <c r="U116" i="8" s="1"/>
  <c r="T119" i="8"/>
  <c r="T116" i="8" s="1"/>
  <c r="S119" i="8"/>
  <c r="S116" i="8" s="1"/>
  <c r="R119" i="8"/>
  <c r="R116" i="8" s="1"/>
  <c r="Q119" i="8"/>
  <c r="Q116" i="8" s="1"/>
  <c r="P119" i="8"/>
  <c r="P116" i="8" s="1"/>
  <c r="O119" i="8"/>
  <c r="O116" i="8" s="1"/>
  <c r="N119" i="8"/>
  <c r="N116" i="8" s="1"/>
  <c r="M119" i="8"/>
  <c r="M116" i="8" s="1"/>
  <c r="L119" i="8"/>
  <c r="L116" i="8" s="1"/>
  <c r="K119" i="8"/>
  <c r="K116" i="8" s="1"/>
  <c r="J119" i="8"/>
  <c r="J116" i="8" s="1"/>
  <c r="I119" i="8"/>
  <c r="I116" i="8" s="1"/>
  <c r="H119" i="8"/>
  <c r="H116" i="8" s="1"/>
  <c r="F117" i="8"/>
  <c r="AO116" i="8"/>
  <c r="F114" i="8"/>
  <c r="F112" i="8"/>
  <c r="F111" i="8"/>
  <c r="F110" i="8"/>
  <c r="F109" i="8"/>
  <c r="F108" i="8"/>
  <c r="F107" i="8"/>
  <c r="BN106" i="8"/>
  <c r="BN102" i="8" s="1"/>
  <c r="BM106" i="8"/>
  <c r="BM102" i="8" s="1"/>
  <c r="BL106" i="8"/>
  <c r="BL102" i="8" s="1"/>
  <c r="BK106" i="8"/>
  <c r="BK102" i="8" s="1"/>
  <c r="BJ106" i="8"/>
  <c r="BJ102" i="8" s="1"/>
  <c r="BI106" i="8"/>
  <c r="BI102" i="8" s="1"/>
  <c r="BH106" i="8"/>
  <c r="BH102" i="8" s="1"/>
  <c r="BG106" i="8"/>
  <c r="BG102" i="8" s="1"/>
  <c r="BF106" i="8"/>
  <c r="BF102" i="8" s="1"/>
  <c r="BE106" i="8"/>
  <c r="BE102" i="8" s="1"/>
  <c r="BD106" i="8"/>
  <c r="BD102" i="8" s="1"/>
  <c r="BC106" i="8"/>
  <c r="BC102" i="8" s="1"/>
  <c r="BB106" i="8"/>
  <c r="BB102" i="8" s="1"/>
  <c r="BA106" i="8"/>
  <c r="BA102" i="8" s="1"/>
  <c r="AZ106" i="8"/>
  <c r="AZ102" i="8" s="1"/>
  <c r="AY106" i="8"/>
  <c r="AY102" i="8" s="1"/>
  <c r="AX106" i="8"/>
  <c r="AX102" i="8" s="1"/>
  <c r="AW106" i="8"/>
  <c r="AW102" i="8" s="1"/>
  <c r="AV106" i="8"/>
  <c r="AV102" i="8" s="1"/>
  <c r="AU106" i="8"/>
  <c r="AU102" i="8" s="1"/>
  <c r="AT106" i="8"/>
  <c r="AT102" i="8" s="1"/>
  <c r="AS106" i="8"/>
  <c r="AR106" i="8"/>
  <c r="AR102" i="8" s="1"/>
  <c r="AQ106" i="8"/>
  <c r="AQ102" i="8" s="1"/>
  <c r="AP106" i="8"/>
  <c r="AO106" i="8"/>
  <c r="AO102" i="8" s="1"/>
  <c r="AN106" i="8"/>
  <c r="AN102" i="8" s="1"/>
  <c r="AM106" i="8"/>
  <c r="AM102" i="8" s="1"/>
  <c r="AL106" i="8"/>
  <c r="AL102" i="8" s="1"/>
  <c r="AK106" i="8"/>
  <c r="AJ106" i="8"/>
  <c r="AJ102" i="8" s="1"/>
  <c r="AI106" i="8"/>
  <c r="AI102" i="8" s="1"/>
  <c r="AH106" i="8"/>
  <c r="AH102" i="8" s="1"/>
  <c r="AG106" i="8"/>
  <c r="AG102" i="8" s="1"/>
  <c r="AF106" i="8"/>
  <c r="AF102" i="8" s="1"/>
  <c r="AE106" i="8"/>
  <c r="AE102" i="8" s="1"/>
  <c r="AD106" i="8"/>
  <c r="AD102" i="8" s="1"/>
  <c r="AC106" i="8"/>
  <c r="AC102" i="8" s="1"/>
  <c r="AB106" i="8"/>
  <c r="AB102" i="8" s="1"/>
  <c r="AA106" i="8"/>
  <c r="AA102" i="8" s="1"/>
  <c r="Z106" i="8"/>
  <c r="Z102" i="8" s="1"/>
  <c r="Y106" i="8"/>
  <c r="Y102" i="8" s="1"/>
  <c r="X106" i="8"/>
  <c r="X102" i="8" s="1"/>
  <c r="W106" i="8"/>
  <c r="W102" i="8" s="1"/>
  <c r="V106" i="8"/>
  <c r="V102" i="8" s="1"/>
  <c r="U106" i="8"/>
  <c r="U102" i="8" s="1"/>
  <c r="T106" i="8"/>
  <c r="T102" i="8" s="1"/>
  <c r="S106" i="8"/>
  <c r="S102" i="8" s="1"/>
  <c r="R106" i="8"/>
  <c r="R102" i="8" s="1"/>
  <c r="Q106" i="8"/>
  <c r="Q102" i="8" s="1"/>
  <c r="P106" i="8"/>
  <c r="P102" i="8" s="1"/>
  <c r="O106" i="8"/>
  <c r="O102" i="8" s="1"/>
  <c r="N106" i="8"/>
  <c r="N102" i="8" s="1"/>
  <c r="M106" i="8"/>
  <c r="M102" i="8" s="1"/>
  <c r="L106" i="8"/>
  <c r="L102" i="8" s="1"/>
  <c r="K106" i="8"/>
  <c r="K102" i="8" s="1"/>
  <c r="J106" i="8"/>
  <c r="J102" i="8" s="1"/>
  <c r="I106" i="8"/>
  <c r="I102" i="8" s="1"/>
  <c r="F105" i="8"/>
  <c r="F104" i="8"/>
  <c r="F103" i="8"/>
  <c r="AS102" i="8"/>
  <c r="AP102" i="8"/>
  <c r="AK102" i="8"/>
  <c r="H102" i="8"/>
  <c r="F101" i="8"/>
  <c r="P100" i="8"/>
  <c r="F100" i="8" s="1"/>
  <c r="O100" i="8"/>
  <c r="F99" i="8"/>
  <c r="F98" i="8"/>
  <c r="F97" i="8"/>
  <c r="F96" i="8"/>
  <c r="F95" i="8"/>
  <c r="P94" i="8"/>
  <c r="F94" i="8" s="1"/>
  <c r="F93" i="8"/>
  <c r="BN92" i="8"/>
  <c r="BM92" i="8"/>
  <c r="BM91" i="8" s="1"/>
  <c r="BL92" i="8"/>
  <c r="BK92" i="8"/>
  <c r="BJ92" i="8"/>
  <c r="BI92" i="8"/>
  <c r="BH92" i="8"/>
  <c r="BG92" i="8"/>
  <c r="BF92" i="8"/>
  <c r="BE92" i="8"/>
  <c r="BD92" i="8"/>
  <c r="BC92" i="8"/>
  <c r="BB92" i="8"/>
  <c r="BB91" i="8" s="1"/>
  <c r="BA92" i="8"/>
  <c r="AZ92" i="8"/>
  <c r="AY92" i="8"/>
  <c r="AX92" i="8"/>
  <c r="AW92" i="8"/>
  <c r="AW91" i="8" s="1"/>
  <c r="AV92" i="8"/>
  <c r="AU92" i="8"/>
  <c r="AT92" i="8"/>
  <c r="AT91" i="8" s="1"/>
  <c r="AS92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N92" i="8"/>
  <c r="M92" i="8"/>
  <c r="L92" i="8"/>
  <c r="K92" i="8"/>
  <c r="J92" i="8"/>
  <c r="I92" i="8"/>
  <c r="H92" i="8"/>
  <c r="AR87" i="8"/>
  <c r="AP87" i="8"/>
  <c r="AN87" i="8"/>
  <c r="AL87" i="8"/>
  <c r="AK87" i="8"/>
  <c r="AJ87" i="8"/>
  <c r="AH87" i="8"/>
  <c r="AF87" i="8"/>
  <c r="AD87" i="8"/>
  <c r="AB87" i="8"/>
  <c r="X87" i="8"/>
  <c r="V87" i="8"/>
  <c r="T87" i="8"/>
  <c r="R87" i="8"/>
  <c r="P87" i="8"/>
  <c r="N87" i="8"/>
  <c r="L87" i="8"/>
  <c r="J87" i="8"/>
  <c r="BN87" i="8"/>
  <c r="BM87" i="8"/>
  <c r="BL87" i="8"/>
  <c r="BK87" i="8"/>
  <c r="BJ87" i="8"/>
  <c r="BI87" i="8"/>
  <c r="BH87" i="8"/>
  <c r="BG87" i="8"/>
  <c r="BF87" i="8"/>
  <c r="BE87" i="8"/>
  <c r="BD87" i="8"/>
  <c r="BC87" i="8"/>
  <c r="BB87" i="8"/>
  <c r="BA87" i="8"/>
  <c r="AZ87" i="8"/>
  <c r="AY87" i="8"/>
  <c r="AX87" i="8"/>
  <c r="AW87" i="8"/>
  <c r="AV87" i="8"/>
  <c r="AU87" i="8"/>
  <c r="AT87" i="8"/>
  <c r="AS87" i="8"/>
  <c r="AQ87" i="8"/>
  <c r="AM87" i="8"/>
  <c r="AI87" i="8"/>
  <c r="AG87" i="8"/>
  <c r="AE87" i="8"/>
  <c r="AC87" i="8"/>
  <c r="AA87" i="8"/>
  <c r="Z87" i="8"/>
  <c r="Y87" i="8"/>
  <c r="W87" i="8"/>
  <c r="U87" i="8"/>
  <c r="S87" i="8"/>
  <c r="Q87" i="8"/>
  <c r="O87" i="8"/>
  <c r="M87" i="8"/>
  <c r="K87" i="8"/>
  <c r="I87" i="8"/>
  <c r="BN85" i="8"/>
  <c r="BM85" i="8"/>
  <c r="BL85" i="8"/>
  <c r="BK85" i="8"/>
  <c r="BJ85" i="8"/>
  <c r="BI85" i="8"/>
  <c r="BH85" i="8"/>
  <c r="BG85" i="8"/>
  <c r="BF85" i="8"/>
  <c r="BE85" i="8"/>
  <c r="BD85" i="8"/>
  <c r="BC85" i="8"/>
  <c r="BB85" i="8"/>
  <c r="BA85" i="8"/>
  <c r="AZ85" i="8"/>
  <c r="AY85" i="8"/>
  <c r="AX85" i="8"/>
  <c r="AW85" i="8"/>
  <c r="AV85" i="8"/>
  <c r="AU85" i="8"/>
  <c r="AT85" i="8"/>
  <c r="AS85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F85" i="8"/>
  <c r="BN83" i="8"/>
  <c r="BM83" i="8"/>
  <c r="BL83" i="8"/>
  <c r="BK83" i="8"/>
  <c r="BJ83" i="8"/>
  <c r="BI83" i="8"/>
  <c r="BH83" i="8"/>
  <c r="BG83" i="8"/>
  <c r="BF83" i="8"/>
  <c r="BE83" i="8"/>
  <c r="BD83" i="8"/>
  <c r="BC83" i="8"/>
  <c r="BB83" i="8"/>
  <c r="BA83" i="8"/>
  <c r="AZ83" i="8"/>
  <c r="AY83" i="8"/>
  <c r="AX83" i="8"/>
  <c r="AW83" i="8"/>
  <c r="AV83" i="8"/>
  <c r="AU83" i="8"/>
  <c r="AT83" i="8"/>
  <c r="AS83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F83" i="8"/>
  <c r="F81" i="8"/>
  <c r="F80" i="8" s="1"/>
  <c r="BN80" i="8"/>
  <c r="BM80" i="8"/>
  <c r="BL80" i="8"/>
  <c r="BK80" i="8"/>
  <c r="BJ80" i="8"/>
  <c r="BI80" i="8"/>
  <c r="BH80" i="8"/>
  <c r="BG80" i="8"/>
  <c r="BF80" i="8"/>
  <c r="BE80" i="8"/>
  <c r="BD80" i="8"/>
  <c r="BC80" i="8"/>
  <c r="BB80" i="8"/>
  <c r="BA80" i="8"/>
  <c r="AZ80" i="8"/>
  <c r="AY80" i="8"/>
  <c r="AX80" i="8"/>
  <c r="AW80" i="8"/>
  <c r="AV80" i="8"/>
  <c r="AU80" i="8"/>
  <c r="AT80" i="8"/>
  <c r="AS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F78" i="8"/>
  <c r="F77" i="8" s="1"/>
  <c r="BN77" i="8"/>
  <c r="BM77" i="8"/>
  <c r="BL77" i="8"/>
  <c r="BK77" i="8"/>
  <c r="BJ77" i="8"/>
  <c r="BI77" i="8"/>
  <c r="BH77" i="8"/>
  <c r="BG77" i="8"/>
  <c r="BF77" i="8"/>
  <c r="BE77" i="8"/>
  <c r="BD77" i="8"/>
  <c r="BC77" i="8"/>
  <c r="BB77" i="8"/>
  <c r="BA77" i="8"/>
  <c r="AZ77" i="8"/>
  <c r="AY77" i="8"/>
  <c r="AX77" i="8"/>
  <c r="AW77" i="8"/>
  <c r="AV77" i="8"/>
  <c r="AU77" i="8"/>
  <c r="AT77" i="8"/>
  <c r="AS77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F75" i="8"/>
  <c r="F74" i="8" s="1"/>
  <c r="BN74" i="8"/>
  <c r="BM74" i="8"/>
  <c r="BL74" i="8"/>
  <c r="BK74" i="8"/>
  <c r="BJ74" i="8"/>
  <c r="BI74" i="8"/>
  <c r="BH74" i="8"/>
  <c r="BG74" i="8"/>
  <c r="BF74" i="8"/>
  <c r="BE74" i="8"/>
  <c r="BD74" i="8"/>
  <c r="BC74" i="8"/>
  <c r="BB74" i="8"/>
  <c r="BA74" i="8"/>
  <c r="AZ74" i="8"/>
  <c r="AY74" i="8"/>
  <c r="AX74" i="8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F71" i="8"/>
  <c r="BN71" i="8"/>
  <c r="BM71" i="8"/>
  <c r="BL71" i="8"/>
  <c r="BK71" i="8"/>
  <c r="BJ71" i="8"/>
  <c r="BI71" i="8"/>
  <c r="BH71" i="8"/>
  <c r="BG71" i="8"/>
  <c r="BF71" i="8"/>
  <c r="BE71" i="8"/>
  <c r="BD71" i="8"/>
  <c r="BC71" i="8"/>
  <c r="BB71" i="8"/>
  <c r="BA71" i="8"/>
  <c r="AZ71" i="8"/>
  <c r="AY71" i="8"/>
  <c r="AX71" i="8"/>
  <c r="AW71" i="8"/>
  <c r="AV71" i="8"/>
  <c r="AU71" i="8"/>
  <c r="AT71" i="8"/>
  <c r="AS71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F69" i="8"/>
  <c r="F68" i="8" s="1"/>
  <c r="BN68" i="8"/>
  <c r="BM68" i="8"/>
  <c r="BL68" i="8"/>
  <c r="BK68" i="8"/>
  <c r="BJ68" i="8"/>
  <c r="BI68" i="8"/>
  <c r="BH68" i="8"/>
  <c r="BG68" i="8"/>
  <c r="BF68" i="8"/>
  <c r="BE68" i="8"/>
  <c r="BD68" i="8"/>
  <c r="BC68" i="8"/>
  <c r="BB68" i="8"/>
  <c r="BA68" i="8"/>
  <c r="AZ68" i="8"/>
  <c r="AY68" i="8"/>
  <c r="AX68" i="8"/>
  <c r="AW68" i="8"/>
  <c r="AV68" i="8"/>
  <c r="AU68" i="8"/>
  <c r="AT68" i="8"/>
  <c r="AS68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F66" i="8"/>
  <c r="F65" i="8" s="1"/>
  <c r="BN65" i="8"/>
  <c r="BM65" i="8"/>
  <c r="BL65" i="8"/>
  <c r="BK65" i="8"/>
  <c r="BJ65" i="8"/>
  <c r="BI65" i="8"/>
  <c r="BH65" i="8"/>
  <c r="BG65" i="8"/>
  <c r="BF65" i="8"/>
  <c r="BE65" i="8"/>
  <c r="BD65" i="8"/>
  <c r="BC65" i="8"/>
  <c r="BB65" i="8"/>
  <c r="BA65" i="8"/>
  <c r="AZ65" i="8"/>
  <c r="AY65" i="8"/>
  <c r="AX65" i="8"/>
  <c r="AW65" i="8"/>
  <c r="AV65" i="8"/>
  <c r="AU65" i="8"/>
  <c r="AT65" i="8"/>
  <c r="AS65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F63" i="8"/>
  <c r="F62" i="8" s="1"/>
  <c r="BN62" i="8"/>
  <c r="BM62" i="8"/>
  <c r="BL62" i="8"/>
  <c r="BK62" i="8"/>
  <c r="BJ62" i="8"/>
  <c r="BI62" i="8"/>
  <c r="BH62" i="8"/>
  <c r="BG62" i="8"/>
  <c r="BF62" i="8"/>
  <c r="BE62" i="8"/>
  <c r="BD62" i="8"/>
  <c r="BC62" i="8"/>
  <c r="BB62" i="8"/>
  <c r="BA62" i="8"/>
  <c r="AZ62" i="8"/>
  <c r="AY62" i="8"/>
  <c r="AX62" i="8"/>
  <c r="AW62" i="8"/>
  <c r="AV62" i="8"/>
  <c r="AU62" i="8"/>
  <c r="AT62" i="8"/>
  <c r="AS62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F60" i="8"/>
  <c r="F59" i="8" s="1"/>
  <c r="BN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AY59" i="8"/>
  <c r="AX59" i="8"/>
  <c r="AW59" i="8"/>
  <c r="AV59" i="8"/>
  <c r="AU59" i="8"/>
  <c r="AT59" i="8"/>
  <c r="AS59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AA58" i="8" s="1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AT56" i="8"/>
  <c r="AS56" i="8"/>
  <c r="AR56" i="8"/>
  <c r="AQ56" i="8"/>
  <c r="AP56" i="8"/>
  <c r="AO56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J56" i="8"/>
  <c r="I56" i="8"/>
  <c r="H56" i="8"/>
  <c r="F56" i="8"/>
  <c r="F53" i="8"/>
  <c r="F52" i="8" s="1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AY52" i="8"/>
  <c r="AX52" i="8"/>
  <c r="AW52" i="8"/>
  <c r="AV52" i="8"/>
  <c r="AU52" i="8"/>
  <c r="AT52" i="8"/>
  <c r="AS52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F51" i="8"/>
  <c r="F48" i="8" s="1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Y48" i="8"/>
  <c r="AX48" i="8"/>
  <c r="AW48" i="8"/>
  <c r="AV48" i="8"/>
  <c r="AU48" i="8"/>
  <c r="AT48" i="8"/>
  <c r="AS48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F47" i="8"/>
  <c r="F46" i="8"/>
  <c r="F45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F39" i="8"/>
  <c r="F38" i="8"/>
  <c r="BN37" i="8"/>
  <c r="BM37" i="8"/>
  <c r="BL37" i="8"/>
  <c r="BK37" i="8"/>
  <c r="BJ37" i="8"/>
  <c r="BI37" i="8"/>
  <c r="BH37" i="8"/>
  <c r="BG37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F29" i="8"/>
  <c r="F28" i="8"/>
  <c r="F27" i="8"/>
  <c r="F26" i="8"/>
  <c r="F25" i="1"/>
  <c r="F24" i="8"/>
  <c r="AR23" i="8"/>
  <c r="BN22" i="8"/>
  <c r="BM22" i="8"/>
  <c r="BL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BN20" i="8"/>
  <c r="BM20" i="8"/>
  <c r="BL20" i="8"/>
  <c r="BK20" i="8"/>
  <c r="BJ20" i="8"/>
  <c r="BI20" i="8"/>
  <c r="BH20" i="8"/>
  <c r="BG20" i="8"/>
  <c r="BF20" i="8"/>
  <c r="BE20" i="8"/>
  <c r="BD20" i="8"/>
  <c r="BC20" i="8"/>
  <c r="BB20" i="8"/>
  <c r="BA20" i="8"/>
  <c r="AZ20" i="8"/>
  <c r="AY20" i="8"/>
  <c r="AX20" i="8"/>
  <c r="AW20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F20" i="8"/>
  <c r="F19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F15" i="8"/>
  <c r="F13" i="8"/>
  <c r="F12" i="8"/>
  <c r="F11" i="8"/>
  <c r="F10" i="8"/>
  <c r="F9" i="8"/>
  <c r="F8" i="8"/>
  <c r="F7" i="8"/>
  <c r="F6" i="8"/>
  <c r="F5" i="8"/>
  <c r="BN4" i="8"/>
  <c r="BN3" i="8" s="1"/>
  <c r="BM4" i="8"/>
  <c r="BM3" i="8" s="1"/>
  <c r="BL4" i="8"/>
  <c r="BL3" i="8" s="1"/>
  <c r="BK4" i="8"/>
  <c r="BK3" i="8" s="1"/>
  <c r="BJ4" i="8"/>
  <c r="BJ3" i="8" s="1"/>
  <c r="BI4" i="8"/>
  <c r="BI3" i="8" s="1"/>
  <c r="BH4" i="8"/>
  <c r="BG4" i="8"/>
  <c r="BG3" i="8" s="1"/>
  <c r="BF4" i="8"/>
  <c r="BF3" i="8" s="1"/>
  <c r="BE4" i="8"/>
  <c r="BE3" i="8" s="1"/>
  <c r="BD4" i="8"/>
  <c r="BD3" i="8" s="1"/>
  <c r="BC4" i="8"/>
  <c r="BC3" i="8" s="1"/>
  <c r="BB4" i="8"/>
  <c r="BB3" i="8" s="1"/>
  <c r="BA4" i="8"/>
  <c r="BA3" i="8" s="1"/>
  <c r="AZ4" i="8"/>
  <c r="AY4" i="8"/>
  <c r="AY3" i="8" s="1"/>
  <c r="AX4" i="8"/>
  <c r="AX3" i="8" s="1"/>
  <c r="AW4" i="8"/>
  <c r="AW3" i="8" s="1"/>
  <c r="AV4" i="8"/>
  <c r="AV3" i="8" s="1"/>
  <c r="AU4" i="8"/>
  <c r="AU3" i="8" s="1"/>
  <c r="AT4" i="8"/>
  <c r="AT3" i="8" s="1"/>
  <c r="AS4" i="8"/>
  <c r="AS3" i="8" s="1"/>
  <c r="AR4" i="8"/>
  <c r="AQ4" i="8"/>
  <c r="AQ3" i="8" s="1"/>
  <c r="AP4" i="8"/>
  <c r="AP3" i="8" s="1"/>
  <c r="AO4" i="8"/>
  <c r="AO3" i="8" s="1"/>
  <c r="AN4" i="8"/>
  <c r="AM4" i="8"/>
  <c r="AM3" i="8" s="1"/>
  <c r="AL4" i="8"/>
  <c r="AL3" i="8" s="1"/>
  <c r="AK4" i="8"/>
  <c r="AJ4" i="8"/>
  <c r="AI4" i="8"/>
  <c r="AI3" i="8" s="1"/>
  <c r="AH4" i="8"/>
  <c r="AH3" i="8" s="1"/>
  <c r="AG4" i="8"/>
  <c r="AG3" i="8" s="1"/>
  <c r="AF4" i="8"/>
  <c r="AF3" i="8" s="1"/>
  <c r="AE4" i="8"/>
  <c r="AE3" i="8" s="1"/>
  <c r="AD4" i="8"/>
  <c r="AD3" i="8" s="1"/>
  <c r="AC4" i="8"/>
  <c r="AC3" i="8" s="1"/>
  <c r="AB4" i="8"/>
  <c r="AA4" i="8"/>
  <c r="AA3" i="8" s="1"/>
  <c r="Z4" i="8"/>
  <c r="Z3" i="8" s="1"/>
  <c r="Y4" i="8"/>
  <c r="Y3" i="8" s="1"/>
  <c r="X4" i="8"/>
  <c r="W4" i="8"/>
  <c r="W3" i="8" s="1"/>
  <c r="V4" i="8"/>
  <c r="V3" i="8" s="1"/>
  <c r="U4" i="8"/>
  <c r="U3" i="8" s="1"/>
  <c r="T4" i="8"/>
  <c r="S4" i="8"/>
  <c r="S3" i="8" s="1"/>
  <c r="R4" i="8"/>
  <c r="R3" i="8" s="1"/>
  <c r="Q4" i="8"/>
  <c r="Q3" i="8" s="1"/>
  <c r="P4" i="8"/>
  <c r="O4" i="8"/>
  <c r="O3" i="8" s="1"/>
  <c r="N4" i="8"/>
  <c r="N3" i="8" s="1"/>
  <c r="M4" i="8"/>
  <c r="M3" i="8" s="1"/>
  <c r="L4" i="8"/>
  <c r="K4" i="8"/>
  <c r="K3" i="8" s="1"/>
  <c r="J4" i="8"/>
  <c r="J3" i="8" s="1"/>
  <c r="I4" i="8"/>
  <c r="I3" i="8" s="1"/>
  <c r="H4" i="8"/>
  <c r="BH3" i="8"/>
  <c r="AZ3" i="8"/>
  <c r="AR3" i="8"/>
  <c r="AN3" i="8"/>
  <c r="AK3" i="8"/>
  <c r="AJ3" i="8"/>
  <c r="AB3" i="8"/>
  <c r="X3" i="8"/>
  <c r="T3" i="8"/>
  <c r="P3" i="8"/>
  <c r="L3" i="8"/>
  <c r="H3" i="8"/>
  <c r="S115" i="8" l="1"/>
  <c r="S113" i="8" s="1"/>
  <c r="AY115" i="8"/>
  <c r="AY113" i="8" s="1"/>
  <c r="BK115" i="8"/>
  <c r="BK113" i="8" s="1"/>
  <c r="AX91" i="8"/>
  <c r="BN91" i="8"/>
  <c r="BD16" i="8"/>
  <c r="P92" i="8"/>
  <c r="P91" i="8" s="1"/>
  <c r="AA115" i="8"/>
  <c r="AA113" i="8" s="1"/>
  <c r="AQ115" i="8"/>
  <c r="AQ113" i="8" s="1"/>
  <c r="F119" i="8"/>
  <c r="AM115" i="8"/>
  <c r="AM113" i="8" s="1"/>
  <c r="O92" i="8"/>
  <c r="E100" i="8"/>
  <c r="E92" i="8" s="1"/>
  <c r="E91" i="8" s="1"/>
  <c r="T91" i="8"/>
  <c r="X91" i="8"/>
  <c r="AN91" i="8"/>
  <c r="AZ91" i="8"/>
  <c r="H91" i="8"/>
  <c r="AS91" i="8"/>
  <c r="BE91" i="8"/>
  <c r="O115" i="8"/>
  <c r="O113" i="8" s="1"/>
  <c r="BF91" i="8"/>
  <c r="E143" i="8"/>
  <c r="E142" i="8" s="1"/>
  <c r="AO115" i="8"/>
  <c r="AO113" i="8" s="1"/>
  <c r="I149" i="8"/>
  <c r="I115" i="8" s="1"/>
  <c r="I113" i="8" s="1"/>
  <c r="E150" i="8"/>
  <c r="E149" i="8" s="1"/>
  <c r="F150" i="8"/>
  <c r="F149" i="8" s="1"/>
  <c r="AC91" i="8"/>
  <c r="V91" i="8"/>
  <c r="AD91" i="8"/>
  <c r="R91" i="8"/>
  <c r="AH91" i="8"/>
  <c r="R115" i="8"/>
  <c r="R113" i="8" s="1"/>
  <c r="Z115" i="8"/>
  <c r="Z113" i="8" s="1"/>
  <c r="AD115" i="8"/>
  <c r="AD113" i="8" s="1"/>
  <c r="AO91" i="8"/>
  <c r="AK91" i="8"/>
  <c r="AG91" i="8"/>
  <c r="Y91" i="8"/>
  <c r="U91" i="8"/>
  <c r="M91" i="8"/>
  <c r="F37" i="8"/>
  <c r="F161" i="8"/>
  <c r="AL91" i="8"/>
  <c r="AX115" i="8"/>
  <c r="AX113" i="8" s="1"/>
  <c r="AX166" i="8" s="1"/>
  <c r="BF115" i="8"/>
  <c r="BF113" i="8" s="1"/>
  <c r="BF166" i="8" s="1"/>
  <c r="BJ115" i="8"/>
  <c r="BJ113" i="8" s="1"/>
  <c r="BJ166" i="8" s="1"/>
  <c r="AO87" i="8"/>
  <c r="T115" i="8"/>
  <c r="T113" i="8" s="1"/>
  <c r="BD115" i="8"/>
  <c r="BD113" i="8" s="1"/>
  <c r="BL115" i="8"/>
  <c r="BL113" i="8" s="1"/>
  <c r="Q91" i="8"/>
  <c r="BI91" i="8"/>
  <c r="F40" i="8"/>
  <c r="M115" i="8"/>
  <c r="M113" i="8" s="1"/>
  <c r="AC115" i="8"/>
  <c r="AC113" i="8" s="1"/>
  <c r="BE115" i="8"/>
  <c r="BE113" i="8" s="1"/>
  <c r="BA91" i="8"/>
  <c r="AX16" i="8"/>
  <c r="BD91" i="8"/>
  <c r="F4" i="8"/>
  <c r="F3" i="8" s="1"/>
  <c r="L58" i="8"/>
  <c r="P58" i="8"/>
  <c r="T58" i="8"/>
  <c r="X58" i="8"/>
  <c r="AB58" i="8"/>
  <c r="AF58" i="8"/>
  <c r="AJ58" i="8"/>
  <c r="AN58" i="8"/>
  <c r="AR58" i="8"/>
  <c r="AV58" i="8"/>
  <c r="AZ58" i="8"/>
  <c r="BD58" i="8"/>
  <c r="BH58" i="8"/>
  <c r="BL58" i="8"/>
  <c r="F58" i="8"/>
  <c r="F125" i="8"/>
  <c r="AN115" i="8"/>
  <c r="AN113" i="8" s="1"/>
  <c r="AN166" i="8" s="1"/>
  <c r="AV16" i="8"/>
  <c r="AZ16" i="8"/>
  <c r="AZ89" i="8" s="1"/>
  <c r="BH16" i="8"/>
  <c r="BL16" i="8"/>
  <c r="AT16" i="8"/>
  <c r="BB16" i="8"/>
  <c r="BJ16" i="8"/>
  <c r="BN16" i="8"/>
  <c r="AY16" i="8"/>
  <c r="AQ58" i="8"/>
  <c r="N91" i="8"/>
  <c r="Z91" i="8"/>
  <c r="F106" i="8"/>
  <c r="F102" i="8" s="1"/>
  <c r="W115" i="8"/>
  <c r="W113" i="8" s="1"/>
  <c r="AI115" i="8"/>
  <c r="AI113" i="8" s="1"/>
  <c r="K115" i="8"/>
  <c r="K113" i="8" s="1"/>
  <c r="AE115" i="8"/>
  <c r="AE113" i="8" s="1"/>
  <c r="AU115" i="8"/>
  <c r="AU113" i="8" s="1"/>
  <c r="BC115" i="8"/>
  <c r="BC113" i="8" s="1"/>
  <c r="BG115" i="8"/>
  <c r="BG113" i="8" s="1"/>
  <c r="BC16" i="8"/>
  <c r="AB91" i="8"/>
  <c r="AR91" i="8"/>
  <c r="BH91" i="8"/>
  <c r="K91" i="8"/>
  <c r="S91" i="8"/>
  <c r="S166" i="8" s="1"/>
  <c r="W91" i="8"/>
  <c r="AA91" i="8"/>
  <c r="AA166" i="8" s="1"/>
  <c r="AE91" i="8"/>
  <c r="AI91" i="8"/>
  <c r="AM91" i="8"/>
  <c r="AM166" i="8" s="1"/>
  <c r="AQ91" i="8"/>
  <c r="AU91" i="8"/>
  <c r="AY91" i="8"/>
  <c r="AY166" i="8" s="1"/>
  <c r="BC91" i="8"/>
  <c r="BG91" i="8"/>
  <c r="BG166" i="8" s="1"/>
  <c r="BK91" i="8"/>
  <c r="BK166" i="8" s="1"/>
  <c r="AP115" i="8"/>
  <c r="AP113" i="8" s="1"/>
  <c r="AT115" i="8"/>
  <c r="AT113" i="8" s="1"/>
  <c r="AT166" i="8" s="1"/>
  <c r="BN115" i="8"/>
  <c r="BN113" i="8" s="1"/>
  <c r="BN166" i="8" s="1"/>
  <c r="N115" i="8"/>
  <c r="N113" i="8" s="1"/>
  <c r="AH115" i="8"/>
  <c r="AH113" i="8" s="1"/>
  <c r="I91" i="8"/>
  <c r="AP91" i="8"/>
  <c r="BJ91" i="8"/>
  <c r="H58" i="8"/>
  <c r="BE166" i="8"/>
  <c r="BD89" i="8"/>
  <c r="AQ16" i="8"/>
  <c r="AU16" i="8"/>
  <c r="BG16" i="8"/>
  <c r="BK16" i="8"/>
  <c r="BF16" i="8"/>
  <c r="K58" i="8"/>
  <c r="BG58" i="8"/>
  <c r="AJ91" i="8"/>
  <c r="F92" i="8"/>
  <c r="AJ115" i="8"/>
  <c r="AJ113" i="8" s="1"/>
  <c r="AV115" i="8"/>
  <c r="AV113" i="8" s="1"/>
  <c r="L115" i="8"/>
  <c r="L113" i="8" s="1"/>
  <c r="X115" i="8"/>
  <c r="X113" i="8" s="1"/>
  <c r="X166" i="8" s="1"/>
  <c r="AB115" i="8"/>
  <c r="AB113" i="8" s="1"/>
  <c r="AF115" i="8"/>
  <c r="AF113" i="8" s="1"/>
  <c r="AR115" i="8"/>
  <c r="AR113" i="8" s="1"/>
  <c r="AZ115" i="8"/>
  <c r="AZ113" i="8" s="1"/>
  <c r="BH115" i="8"/>
  <c r="BH113" i="8" s="1"/>
  <c r="I58" i="8"/>
  <c r="J91" i="8"/>
  <c r="AS115" i="8"/>
  <c r="AS113" i="8" s="1"/>
  <c r="AS166" i="8" s="1"/>
  <c r="Q115" i="8"/>
  <c r="Q113" i="8" s="1"/>
  <c r="U115" i="8"/>
  <c r="U113" i="8" s="1"/>
  <c r="AG115" i="8"/>
  <c r="AG113" i="8" s="1"/>
  <c r="AW115" i="8"/>
  <c r="AW113" i="8" s="1"/>
  <c r="AW166" i="8" s="1"/>
  <c r="BA115" i="8"/>
  <c r="BA113" i="8" s="1"/>
  <c r="BM115" i="8"/>
  <c r="BM113" i="8" s="1"/>
  <c r="BM166" i="8" s="1"/>
  <c r="N58" i="8"/>
  <c r="R58" i="8"/>
  <c r="V58" i="8"/>
  <c r="Z58" i="8"/>
  <c r="AD58" i="8"/>
  <c r="AH58" i="8"/>
  <c r="AL58" i="8"/>
  <c r="AP58" i="8"/>
  <c r="AT58" i="8"/>
  <c r="AX58" i="8"/>
  <c r="AX89" i="8" s="1"/>
  <c r="BB58" i="8"/>
  <c r="BB89" i="8" s="1"/>
  <c r="BF58" i="8"/>
  <c r="BJ58" i="8"/>
  <c r="BN58" i="8"/>
  <c r="O58" i="8"/>
  <c r="AE58" i="8"/>
  <c r="AU58" i="8"/>
  <c r="BK58" i="8"/>
  <c r="M58" i="8"/>
  <c r="Q58" i="8"/>
  <c r="U58" i="8"/>
  <c r="Y58" i="8"/>
  <c r="AC58" i="8"/>
  <c r="AG58" i="8"/>
  <c r="AK58" i="8"/>
  <c r="AO58" i="8"/>
  <c r="AS58" i="8"/>
  <c r="AW58" i="8"/>
  <c r="BA58" i="8"/>
  <c r="BE58" i="8"/>
  <c r="BI58" i="8"/>
  <c r="BM58" i="8"/>
  <c r="S58" i="8"/>
  <c r="W58" i="8"/>
  <c r="AI58" i="8"/>
  <c r="AM58" i="8"/>
  <c r="AY58" i="8"/>
  <c r="BC58" i="8"/>
  <c r="AF91" i="8"/>
  <c r="AV91" i="8"/>
  <c r="BL91" i="8"/>
  <c r="Y115" i="8"/>
  <c r="Y113" i="8" s="1"/>
  <c r="BI115" i="8"/>
  <c r="BI113" i="8" s="1"/>
  <c r="F116" i="8"/>
  <c r="V115" i="8"/>
  <c r="V113" i="8" s="1"/>
  <c r="AL115" i="8"/>
  <c r="AL113" i="8" s="1"/>
  <c r="BB115" i="8"/>
  <c r="BB113" i="8" s="1"/>
  <c r="BB166" i="8" s="1"/>
  <c r="J115" i="8"/>
  <c r="J113" i="8" s="1"/>
  <c r="F144" i="8"/>
  <c r="P115" i="8"/>
  <c r="P113" i="8" s="1"/>
  <c r="J58" i="8"/>
  <c r="F23" i="8"/>
  <c r="F23" i="1" s="1"/>
  <c r="AR22" i="8"/>
  <c r="AR16" i="8" s="1"/>
  <c r="F88" i="8"/>
  <c r="F87" i="8" s="1"/>
  <c r="H87" i="8"/>
  <c r="L91" i="8"/>
  <c r="O91" i="8"/>
  <c r="O166" i="8" s="1"/>
  <c r="AS16" i="8"/>
  <c r="AW16" i="8"/>
  <c r="BA16" i="8"/>
  <c r="BE16" i="8"/>
  <c r="BE89" i="8" s="1"/>
  <c r="BI16" i="8"/>
  <c r="BM16" i="8"/>
  <c r="F130" i="8"/>
  <c r="AK142" i="8"/>
  <c r="AK115" i="8" s="1"/>
  <c r="AK113" i="8" s="1"/>
  <c r="H149" i="8"/>
  <c r="H115" i="8" s="1"/>
  <c r="H113" i="8" s="1"/>
  <c r="H166" i="8" s="1"/>
  <c r="F57" i="1"/>
  <c r="AY89" i="8" l="1"/>
  <c r="AR166" i="8"/>
  <c r="P166" i="8"/>
  <c r="AO166" i="8"/>
  <c r="AT89" i="8"/>
  <c r="BL89" i="8"/>
  <c r="AQ166" i="8"/>
  <c r="R166" i="8"/>
  <c r="BI166" i="8"/>
  <c r="BC166" i="8"/>
  <c r="BH89" i="8"/>
  <c r="BD166" i="8"/>
  <c r="BD167" i="8" s="1"/>
  <c r="E115" i="8"/>
  <c r="E113" i="8" s="1"/>
  <c r="E166" i="8" s="1"/>
  <c r="BJ89" i="8"/>
  <c r="BA89" i="8"/>
  <c r="BA167" i="8" s="1"/>
  <c r="AR89" i="8"/>
  <c r="AR168" i="8" s="1"/>
  <c r="BG89" i="8"/>
  <c r="BG168" i="8" s="1"/>
  <c r="AW89" i="8"/>
  <c r="AW167" i="8" s="1"/>
  <c r="BA166" i="8"/>
  <c r="BH166" i="8"/>
  <c r="BH167" i="8" s="1"/>
  <c r="T166" i="8"/>
  <c r="BN89" i="8"/>
  <c r="BN167" i="8" s="1"/>
  <c r="AZ166" i="8"/>
  <c r="AZ167" i="8" s="1"/>
  <c r="AQ89" i="8"/>
  <c r="AQ168" i="8" s="1"/>
  <c r="AU166" i="8"/>
  <c r="M166" i="8"/>
  <c r="W166" i="8"/>
  <c r="F22" i="8"/>
  <c r="V166" i="8"/>
  <c r="Q166" i="8"/>
  <c r="J166" i="8"/>
  <c r="AK166" i="8"/>
  <c r="Y166" i="8"/>
  <c r="AC166" i="8"/>
  <c r="AL166" i="8"/>
  <c r="U166" i="8"/>
  <c r="AD166" i="8"/>
  <c r="AH166" i="8"/>
  <c r="N166" i="8"/>
  <c r="AJ166" i="8"/>
  <c r="AP166" i="8"/>
  <c r="AI166" i="8"/>
  <c r="AG166" i="8"/>
  <c r="I166" i="8"/>
  <c r="Z166" i="8"/>
  <c r="BL166" i="8"/>
  <c r="BL168" i="8" s="1"/>
  <c r="AE166" i="8"/>
  <c r="K166" i="8"/>
  <c r="AB166" i="8"/>
  <c r="F115" i="8"/>
  <c r="F113" i="8" s="1"/>
  <c r="BB167" i="8"/>
  <c r="BB168" i="8"/>
  <c r="AV166" i="8"/>
  <c r="BC89" i="8"/>
  <c r="BC168" i="8" s="1"/>
  <c r="AV89" i="8"/>
  <c r="AV167" i="8" s="1"/>
  <c r="AT167" i="8"/>
  <c r="AT168" i="8"/>
  <c r="BK89" i="8"/>
  <c r="BK167" i="8" s="1"/>
  <c r="AF166" i="8"/>
  <c r="BM89" i="8"/>
  <c r="BM168" i="8" s="1"/>
  <c r="BF89" i="8"/>
  <c r="BF168" i="8" s="1"/>
  <c r="AU89" i="8"/>
  <c r="BN168" i="8"/>
  <c r="AX167" i="8"/>
  <c r="AX168" i="8"/>
  <c r="BJ168" i="8"/>
  <c r="BJ167" i="8"/>
  <c r="AY167" i="8"/>
  <c r="BK168" i="8"/>
  <c r="L166" i="8"/>
  <c r="BI89" i="8"/>
  <c r="AS89" i="8"/>
  <c r="AS168" i="8" s="1"/>
  <c r="F91" i="8"/>
  <c r="BA168" i="8"/>
  <c r="BE168" i="8"/>
  <c r="BE167" i="8"/>
  <c r="AY168" i="8"/>
  <c r="BL167" i="8"/>
  <c r="AZ168" i="8"/>
  <c r="AW168" i="8"/>
  <c r="BF167" i="8" l="1"/>
  <c r="BH168" i="8"/>
  <c r="BD168" i="8"/>
  <c r="BI167" i="8"/>
  <c r="AR167" i="8"/>
  <c r="BM167" i="8"/>
  <c r="AU168" i="8"/>
  <c r="BC167" i="8"/>
  <c r="BG167" i="8"/>
  <c r="AV168" i="8"/>
  <c r="BI168" i="8"/>
  <c r="AQ167" i="8"/>
  <c r="AU167" i="8"/>
  <c r="F166" i="8"/>
  <c r="AS167" i="8"/>
  <c r="F123" i="1"/>
  <c r="E165" i="1" l="1"/>
  <c r="E161" i="1"/>
  <c r="E159" i="1"/>
  <c r="E158" i="1"/>
  <c r="E150" i="1"/>
  <c r="E149" i="1" s="1"/>
  <c r="E145" i="1"/>
  <c r="E144" i="1" s="1"/>
  <c r="E142" i="1"/>
  <c r="E130" i="1"/>
  <c r="E125" i="1"/>
  <c r="E119" i="1"/>
  <c r="E116" i="1"/>
  <c r="E106" i="1"/>
  <c r="E103" i="1"/>
  <c r="E92" i="1"/>
  <c r="E88" i="1"/>
  <c r="E87" i="1" s="1"/>
  <c r="E85" i="1"/>
  <c r="E83" i="1"/>
  <c r="E80" i="1"/>
  <c r="E77" i="1"/>
  <c r="E74" i="1"/>
  <c r="E71" i="1"/>
  <c r="E68" i="1"/>
  <c r="E65" i="1"/>
  <c r="E64" i="1"/>
  <c r="E62" i="1" s="1"/>
  <c r="E59" i="1"/>
  <c r="E56" i="1"/>
  <c r="E52" i="1"/>
  <c r="E155" i="1" s="1"/>
  <c r="E154" i="1" s="1"/>
  <c r="E48" i="1"/>
  <c r="E40" i="1"/>
  <c r="E37" i="1"/>
  <c r="E32" i="1"/>
  <c r="E29" i="1" s="1"/>
  <c r="E22" i="1"/>
  <c r="E20" i="1"/>
  <c r="E18" i="1"/>
  <c r="E17" i="1" s="1"/>
  <c r="E4" i="1"/>
  <c r="E3" i="1" s="1"/>
  <c r="E102" i="1" l="1"/>
  <c r="E91" i="1" s="1"/>
  <c r="E58" i="1"/>
  <c r="E115" i="1"/>
  <c r="E113" i="1" s="1"/>
  <c r="E16" i="1"/>
  <c r="E89" i="1" s="1"/>
  <c r="E166" i="1" l="1"/>
  <c r="E168" i="1" s="1"/>
  <c r="E167" i="1" l="1"/>
  <c r="F150" i="1" l="1"/>
  <c r="F161" i="1"/>
  <c r="F158" i="1"/>
  <c r="F154" i="1"/>
  <c r="F149" i="1"/>
  <c r="F144" i="1"/>
  <c r="F142" i="1"/>
  <c r="F130" i="1"/>
  <c r="F125" i="1"/>
  <c r="F119" i="1"/>
  <c r="F116" i="1" s="1"/>
  <c r="F106" i="1"/>
  <c r="F102" i="1" s="1"/>
  <c r="F92" i="1"/>
  <c r="F87" i="1"/>
  <c r="F85" i="1"/>
  <c r="F83" i="1"/>
  <c r="F80" i="1"/>
  <c r="F77" i="1"/>
  <c r="F74" i="1"/>
  <c r="F71" i="1"/>
  <c r="F68" i="1"/>
  <c r="F65" i="1"/>
  <c r="F62" i="1"/>
  <c r="F59" i="1"/>
  <c r="F56" i="1"/>
  <c r="F52" i="1"/>
  <c r="F155" i="1" s="1"/>
  <c r="F48" i="1"/>
  <c r="F40" i="1"/>
  <c r="F37" i="1"/>
  <c r="F32" i="1"/>
  <c r="F29" i="1" s="1"/>
  <c r="F22" i="1"/>
  <c r="F20" i="1"/>
  <c r="F4" i="1"/>
  <c r="F3" i="1" s="1"/>
  <c r="F91" i="1" l="1"/>
  <c r="F58" i="1"/>
  <c r="F115" i="1"/>
  <c r="F113" i="1" s="1"/>
  <c r="F166" i="1" l="1"/>
  <c r="C243" i="12"/>
  <c r="C22" i="12"/>
  <c r="C11" i="15" l="1"/>
  <c r="C10" i="15"/>
  <c r="C95" i="12"/>
  <c r="C84" i="12" s="1"/>
  <c r="C102" i="12"/>
  <c r="C100" i="12" s="1"/>
  <c r="C442" i="12"/>
  <c r="C437" i="12"/>
  <c r="C381" i="12"/>
  <c r="C344" i="12"/>
  <c r="C335" i="12"/>
  <c r="C324" i="12"/>
  <c r="C315" i="12"/>
  <c r="C318" i="12"/>
  <c r="C314" i="12"/>
  <c r="C309" i="12"/>
  <c r="C308" i="12"/>
  <c r="C307" i="12"/>
  <c r="C295" i="12"/>
  <c r="C293" i="12"/>
  <c r="C292" i="12"/>
  <c r="C291" i="12"/>
  <c r="C290" i="12"/>
  <c r="C289" i="12"/>
  <c r="C287" i="12"/>
  <c r="C284" i="12"/>
  <c r="C282" i="12"/>
  <c r="C281" i="12"/>
  <c r="C280" i="12"/>
  <c r="C277" i="12"/>
  <c r="C276" i="12"/>
  <c r="C274" i="12"/>
  <c r="C268" i="12"/>
  <c r="C267" i="12"/>
  <c r="C266" i="12"/>
  <c r="C254" i="12"/>
  <c r="C252" i="12"/>
  <c r="C251" i="12"/>
  <c r="C250" i="12"/>
  <c r="C249" i="12"/>
  <c r="C248" i="12"/>
  <c r="C247" i="12"/>
  <c r="C246" i="12"/>
  <c r="C245" i="12"/>
  <c r="C220" i="12"/>
  <c r="C331" i="12"/>
  <c r="C329" i="12"/>
  <c r="C213" i="12"/>
  <c r="C212" i="12"/>
  <c r="C191" i="12"/>
  <c r="C183" i="12"/>
  <c r="C179" i="12"/>
  <c r="C173" i="12"/>
  <c r="C143" i="12"/>
  <c r="C139" i="12"/>
  <c r="C127" i="12"/>
  <c r="C121" i="12"/>
  <c r="C120" i="12"/>
  <c r="C69" i="12"/>
  <c r="C66" i="12"/>
  <c r="C65" i="12"/>
  <c r="C64" i="12"/>
  <c r="C63" i="12"/>
  <c r="C55" i="12"/>
  <c r="C53" i="12"/>
  <c r="C52" i="12"/>
  <c r="C49" i="12"/>
  <c r="C48" i="12"/>
  <c r="C47" i="12"/>
  <c r="C37" i="12"/>
  <c r="C36" i="12"/>
  <c r="C35" i="12"/>
  <c r="C31" i="12"/>
  <c r="C26" i="12"/>
  <c r="C25" i="12"/>
  <c r="C24" i="12"/>
  <c r="C23" i="12"/>
  <c r="F43" i="2"/>
  <c r="C32" i="2"/>
  <c r="F17" i="2"/>
  <c r="F61" i="4"/>
  <c r="E61" i="4"/>
  <c r="F59" i="4"/>
  <c r="E59" i="4"/>
  <c r="F58" i="4"/>
  <c r="E58" i="4"/>
  <c r="F56" i="4"/>
  <c r="E56" i="4"/>
  <c r="F55" i="4"/>
  <c r="E55" i="4"/>
  <c r="F53" i="4"/>
  <c r="E53" i="4"/>
  <c r="F52" i="4"/>
  <c r="E52" i="4"/>
  <c r="F51" i="4"/>
  <c r="E51" i="4"/>
  <c r="F48" i="4"/>
  <c r="E48" i="4"/>
  <c r="F47" i="4"/>
  <c r="E47" i="4"/>
  <c r="F46" i="4"/>
  <c r="E46" i="4"/>
  <c r="F45" i="4"/>
  <c r="E45" i="4"/>
  <c r="F42" i="4"/>
  <c r="E42" i="4"/>
  <c r="F41" i="4"/>
  <c r="E41" i="4"/>
  <c r="F40" i="4"/>
  <c r="E40" i="4"/>
  <c r="F38" i="4"/>
  <c r="E38" i="4"/>
  <c r="F37" i="4"/>
  <c r="E37" i="4"/>
  <c r="F36" i="4"/>
  <c r="E36" i="4"/>
  <c r="F35" i="4"/>
  <c r="E35" i="4"/>
  <c r="F33" i="4"/>
  <c r="E33" i="4"/>
  <c r="F32" i="4"/>
  <c r="E32" i="4"/>
  <c r="F30" i="4"/>
  <c r="E30" i="4"/>
  <c r="F29" i="4"/>
  <c r="E29" i="4"/>
  <c r="F26" i="4"/>
  <c r="E26" i="4"/>
  <c r="F24" i="4"/>
  <c r="E24" i="4"/>
  <c r="F23" i="4"/>
  <c r="E23" i="4"/>
  <c r="F22" i="4"/>
  <c r="E22" i="4"/>
  <c r="F20" i="4"/>
  <c r="E20" i="4"/>
  <c r="E17" i="4"/>
  <c r="F13" i="4"/>
  <c r="F12" i="4"/>
  <c r="E12" i="4"/>
  <c r="E11" i="4"/>
  <c r="F10" i="4"/>
  <c r="E10" i="4"/>
  <c r="F9" i="4"/>
  <c r="E9" i="4"/>
  <c r="F8" i="4"/>
  <c r="E8" i="4"/>
  <c r="E7" i="4"/>
  <c r="F6" i="4"/>
  <c r="F42" i="3"/>
  <c r="E42" i="3"/>
  <c r="F41" i="3"/>
  <c r="E41" i="3"/>
  <c r="F39" i="3"/>
  <c r="E39" i="3"/>
  <c r="F38" i="3"/>
  <c r="E38" i="3"/>
  <c r="F37" i="3"/>
  <c r="E37" i="3"/>
  <c r="F35" i="3"/>
  <c r="E35" i="3"/>
  <c r="F34" i="3"/>
  <c r="J34" i="3" s="1"/>
  <c r="E34" i="3"/>
  <c r="I34" i="3" s="1"/>
  <c r="F33" i="3"/>
  <c r="J33" i="3" s="1"/>
  <c r="E33" i="3"/>
  <c r="I33" i="3" s="1"/>
  <c r="F32" i="3"/>
  <c r="E32" i="3"/>
  <c r="F28" i="3"/>
  <c r="E28" i="3"/>
  <c r="F27" i="3"/>
  <c r="E27" i="3"/>
  <c r="H26" i="3"/>
  <c r="G26" i="3"/>
  <c r="F25" i="3"/>
  <c r="E25" i="3"/>
  <c r="F24" i="3"/>
  <c r="E24" i="3"/>
  <c r="F23" i="3"/>
  <c r="E23" i="3"/>
  <c r="M22" i="3"/>
  <c r="F22" i="3"/>
  <c r="E22" i="3"/>
  <c r="F21" i="3"/>
  <c r="E21" i="3"/>
  <c r="M19" i="3"/>
  <c r="F19" i="3"/>
  <c r="E19" i="3"/>
  <c r="H18" i="3"/>
  <c r="G18" i="3"/>
  <c r="F18" i="3"/>
  <c r="H17" i="3"/>
  <c r="C5" i="13" s="1"/>
  <c r="D5" i="13" s="1"/>
  <c r="F17" i="3"/>
  <c r="E17" i="3"/>
  <c r="M16" i="3"/>
  <c r="E16" i="3"/>
  <c r="F13" i="3"/>
  <c r="E13" i="3"/>
  <c r="F12" i="3"/>
  <c r="E12" i="3"/>
  <c r="F10" i="3"/>
  <c r="E10" i="3"/>
  <c r="F9" i="3"/>
  <c r="E9" i="3"/>
  <c r="F8" i="3"/>
  <c r="E8" i="3"/>
  <c r="E7" i="3"/>
  <c r="F6" i="3"/>
  <c r="H61" i="4"/>
  <c r="G61" i="4"/>
  <c r="H60" i="4"/>
  <c r="F42" i="2" s="1"/>
  <c r="H59" i="4"/>
  <c r="H57" i="4" s="1"/>
  <c r="G59" i="4"/>
  <c r="G57" i="4" s="1"/>
  <c r="H55" i="4"/>
  <c r="H54" i="4" s="1"/>
  <c r="G55" i="4"/>
  <c r="G54" i="4" s="1"/>
  <c r="H53" i="4"/>
  <c r="J53" i="4" s="1"/>
  <c r="G53" i="4"/>
  <c r="H52" i="4"/>
  <c r="G52" i="4"/>
  <c r="H48" i="4"/>
  <c r="G48" i="4"/>
  <c r="G47" i="4"/>
  <c r="G46" i="4"/>
  <c r="G45" i="4"/>
  <c r="H41" i="4"/>
  <c r="G41" i="4"/>
  <c r="H40" i="4"/>
  <c r="H38" i="4"/>
  <c r="G38" i="4"/>
  <c r="H37" i="4"/>
  <c r="G37" i="4"/>
  <c r="H36" i="4"/>
  <c r="G35" i="4"/>
  <c r="H32" i="4"/>
  <c r="G32" i="4"/>
  <c r="H30" i="4"/>
  <c r="G30" i="4"/>
  <c r="I30" i="4" s="1"/>
  <c r="H26" i="4"/>
  <c r="G26" i="4"/>
  <c r="H24" i="4"/>
  <c r="G24" i="4"/>
  <c r="H23" i="4"/>
  <c r="G23" i="4"/>
  <c r="I23" i="4" s="1"/>
  <c r="H22" i="4"/>
  <c r="G22" i="4"/>
  <c r="G21" i="4"/>
  <c r="H20" i="4"/>
  <c r="G20" i="4"/>
  <c r="G18" i="4"/>
  <c r="H17" i="4"/>
  <c r="H16" i="4"/>
  <c r="G16" i="4"/>
  <c r="G14" i="4"/>
  <c r="G13" i="4"/>
  <c r="H12" i="4"/>
  <c r="G12" i="4"/>
  <c r="G11" i="4"/>
  <c r="H10" i="4"/>
  <c r="G10" i="4"/>
  <c r="H9" i="4"/>
  <c r="G9" i="4"/>
  <c r="H8" i="4"/>
  <c r="G8" i="4"/>
  <c r="H7" i="4"/>
  <c r="G7" i="4"/>
  <c r="H6" i="4"/>
  <c r="G6" i="4"/>
  <c r="G54" i="3"/>
  <c r="H54" i="3"/>
  <c r="C19" i="13" s="1"/>
  <c r="G50" i="3"/>
  <c r="H50" i="3"/>
  <c r="C37" i="2" s="1"/>
  <c r="G49" i="3"/>
  <c r="H49" i="3"/>
  <c r="G48" i="3"/>
  <c r="H48" i="3"/>
  <c r="C36" i="2" s="1"/>
  <c r="G47" i="3"/>
  <c r="H47" i="3"/>
  <c r="C34" i="2" s="1"/>
  <c r="G46" i="3"/>
  <c r="H46" i="3"/>
  <c r="C35" i="2" s="1"/>
  <c r="H45" i="3"/>
  <c r="G45" i="3"/>
  <c r="H41" i="3"/>
  <c r="H40" i="3" s="1"/>
  <c r="C17" i="13" s="1"/>
  <c r="G41" i="3"/>
  <c r="G40" i="3" s="1"/>
  <c r="H39" i="3"/>
  <c r="G39" i="3"/>
  <c r="G36" i="3" s="1"/>
  <c r="C15" i="13"/>
  <c r="C14" i="13"/>
  <c r="H32" i="3"/>
  <c r="G32" i="3"/>
  <c r="H30" i="3"/>
  <c r="H24" i="3"/>
  <c r="C9" i="13" s="1"/>
  <c r="D9" i="13" s="1"/>
  <c r="G24" i="3"/>
  <c r="I24" i="3" s="1"/>
  <c r="H23" i="3"/>
  <c r="G23" i="3"/>
  <c r="H22" i="3"/>
  <c r="G22" i="3"/>
  <c r="G17" i="3"/>
  <c r="H13" i="3"/>
  <c r="G13" i="3"/>
  <c r="I13" i="3" s="1"/>
  <c r="H12" i="3"/>
  <c r="G12" i="3"/>
  <c r="H10" i="3"/>
  <c r="G10" i="3"/>
  <c r="I10" i="3" s="1"/>
  <c r="H9" i="3"/>
  <c r="G9" i="3"/>
  <c r="H8" i="3"/>
  <c r="G8" i="3"/>
  <c r="H7" i="3"/>
  <c r="G7" i="3"/>
  <c r="H6" i="3"/>
  <c r="G6" i="3"/>
  <c r="G165" i="1"/>
  <c r="G164" i="1"/>
  <c r="G163" i="1"/>
  <c r="G162" i="1"/>
  <c r="G161" i="1"/>
  <c r="F60" i="4"/>
  <c r="E60" i="4"/>
  <c r="G160" i="1"/>
  <c r="G159" i="1"/>
  <c r="G157" i="1"/>
  <c r="G156" i="1"/>
  <c r="G155" i="1"/>
  <c r="G153" i="1"/>
  <c r="G152" i="1"/>
  <c r="G151" i="1"/>
  <c r="G150" i="1"/>
  <c r="E50" i="4"/>
  <c r="G148" i="1"/>
  <c r="G147" i="1"/>
  <c r="G146" i="1"/>
  <c r="G145" i="1"/>
  <c r="G143" i="1"/>
  <c r="F43" i="4"/>
  <c r="E43" i="4"/>
  <c r="G141" i="1"/>
  <c r="G140" i="1"/>
  <c r="G139" i="1"/>
  <c r="G138" i="1"/>
  <c r="G137" i="1"/>
  <c r="G136" i="1"/>
  <c r="G135" i="1"/>
  <c r="G134" i="1"/>
  <c r="G133" i="1"/>
  <c r="G132" i="1"/>
  <c r="G131" i="1"/>
  <c r="G129" i="1"/>
  <c r="G128" i="1"/>
  <c r="G127" i="1"/>
  <c r="G126" i="1"/>
  <c r="G125" i="1"/>
  <c r="G124" i="1"/>
  <c r="G123" i="1"/>
  <c r="G122" i="1"/>
  <c r="G121" i="1"/>
  <c r="G120" i="1"/>
  <c r="F31" i="4"/>
  <c r="E31" i="4"/>
  <c r="G118" i="1"/>
  <c r="G117" i="1"/>
  <c r="G114" i="1"/>
  <c r="G112" i="1"/>
  <c r="G111" i="1"/>
  <c r="G110" i="1"/>
  <c r="G109" i="1"/>
  <c r="E21" i="4"/>
  <c r="G107" i="1"/>
  <c r="E18" i="4"/>
  <c r="E16" i="4"/>
  <c r="E14" i="4"/>
  <c r="E13" i="4"/>
  <c r="G99" i="1"/>
  <c r="G98" i="1"/>
  <c r="G97" i="1"/>
  <c r="G96" i="1"/>
  <c r="G95" i="1"/>
  <c r="G94" i="1"/>
  <c r="E6" i="4"/>
  <c r="C131" i="12"/>
  <c r="E54" i="3"/>
  <c r="G86" i="1"/>
  <c r="E53" i="3"/>
  <c r="I53" i="3" s="1"/>
  <c r="G84" i="1"/>
  <c r="E52" i="3"/>
  <c r="G82" i="1"/>
  <c r="G81" i="1"/>
  <c r="G79" i="1"/>
  <c r="G78" i="1"/>
  <c r="F51" i="3"/>
  <c r="G76" i="1"/>
  <c r="G75" i="1"/>
  <c r="F50" i="3"/>
  <c r="E50" i="3"/>
  <c r="G73" i="1"/>
  <c r="G72" i="1"/>
  <c r="F49" i="3"/>
  <c r="E49" i="3"/>
  <c r="G70" i="1"/>
  <c r="G69" i="1"/>
  <c r="F48" i="3"/>
  <c r="E48" i="3"/>
  <c r="G67" i="1"/>
  <c r="G66" i="1"/>
  <c r="E47" i="3"/>
  <c r="G64" i="1"/>
  <c r="G63" i="1"/>
  <c r="F46" i="3"/>
  <c r="E46" i="3"/>
  <c r="G61" i="1"/>
  <c r="G60" i="1"/>
  <c r="E45" i="3"/>
  <c r="G57" i="1"/>
  <c r="E43" i="3"/>
  <c r="G55" i="1"/>
  <c r="G54" i="1"/>
  <c r="G53" i="1"/>
  <c r="G51" i="1"/>
  <c r="G50" i="1"/>
  <c r="G49" i="1"/>
  <c r="G47" i="1"/>
  <c r="G46" i="1"/>
  <c r="G45" i="1"/>
  <c r="G44" i="1"/>
  <c r="G43" i="1"/>
  <c r="G42" i="1"/>
  <c r="G41" i="1"/>
  <c r="C56" i="12"/>
  <c r="G39" i="1"/>
  <c r="G38" i="1"/>
  <c r="E30" i="3"/>
  <c r="G36" i="1"/>
  <c r="G35" i="1"/>
  <c r="G34" i="1"/>
  <c r="G33" i="1"/>
  <c r="E29" i="3"/>
  <c r="G31" i="1"/>
  <c r="G30" i="1"/>
  <c r="G28" i="1"/>
  <c r="G27" i="1"/>
  <c r="G26" i="1"/>
  <c r="G25" i="1"/>
  <c r="G24" i="1"/>
  <c r="G23" i="1"/>
  <c r="G21" i="1"/>
  <c r="G19" i="1"/>
  <c r="G15" i="1"/>
  <c r="G14" i="1"/>
  <c r="G13" i="1"/>
  <c r="G11" i="1"/>
  <c r="G10" i="1"/>
  <c r="G9" i="1"/>
  <c r="G8" i="1"/>
  <c r="G7" i="1"/>
  <c r="E6" i="3"/>
  <c r="I41" i="4" l="1"/>
  <c r="I9" i="3"/>
  <c r="I22" i="3"/>
  <c r="G43" i="4"/>
  <c r="I43" i="4" s="1"/>
  <c r="I52" i="4"/>
  <c r="H14" i="4"/>
  <c r="I59" i="4"/>
  <c r="J59" i="4"/>
  <c r="J55" i="4"/>
  <c r="J54" i="4" s="1"/>
  <c r="I56" i="4"/>
  <c r="J56" i="4"/>
  <c r="I55" i="4"/>
  <c r="I53" i="4"/>
  <c r="F6" i="2"/>
  <c r="I47" i="4"/>
  <c r="F5" i="2"/>
  <c r="F8" i="2"/>
  <c r="I21" i="4"/>
  <c r="I9" i="4"/>
  <c r="I12" i="4"/>
  <c r="I52" i="3"/>
  <c r="I43" i="3"/>
  <c r="I42" i="3"/>
  <c r="J42" i="3"/>
  <c r="J38" i="3"/>
  <c r="I38" i="3"/>
  <c r="J37" i="3"/>
  <c r="E31" i="3"/>
  <c r="I29" i="3"/>
  <c r="I28" i="3"/>
  <c r="J28" i="3"/>
  <c r="I27" i="3"/>
  <c r="I26" i="3" s="1"/>
  <c r="E18" i="3"/>
  <c r="J19" i="3"/>
  <c r="J18" i="3" s="1"/>
  <c r="I12" i="3"/>
  <c r="I13" i="4"/>
  <c r="I50" i="3"/>
  <c r="I54" i="3"/>
  <c r="I48" i="3"/>
  <c r="I49" i="3"/>
  <c r="I14" i="4"/>
  <c r="G60" i="4"/>
  <c r="I60" i="4" s="1"/>
  <c r="G30" i="3"/>
  <c r="I30" i="3" s="1"/>
  <c r="J9" i="4"/>
  <c r="J8" i="3"/>
  <c r="J10" i="3"/>
  <c r="J41" i="4"/>
  <c r="E20" i="3"/>
  <c r="G5" i="1"/>
  <c r="G59" i="1"/>
  <c r="I7" i="3"/>
  <c r="I23" i="3"/>
  <c r="I8" i="4"/>
  <c r="I10" i="4"/>
  <c r="J12" i="4"/>
  <c r="J23" i="4"/>
  <c r="I32" i="4"/>
  <c r="G62" i="1"/>
  <c r="G65" i="1"/>
  <c r="G100" i="1"/>
  <c r="G116" i="1"/>
  <c r="J8" i="4"/>
  <c r="J10" i="4"/>
  <c r="I24" i="4"/>
  <c r="I37" i="4"/>
  <c r="E34" i="4"/>
  <c r="F31" i="3"/>
  <c r="J9" i="3"/>
  <c r="G104" i="1"/>
  <c r="F17" i="4"/>
  <c r="J17" i="4" s="1"/>
  <c r="E11" i="3"/>
  <c r="E5" i="3" s="1"/>
  <c r="E4" i="3" s="1"/>
  <c r="H21" i="4"/>
  <c r="H19" i="4" s="1"/>
  <c r="G20" i="1"/>
  <c r="G37" i="1"/>
  <c r="G68" i="1"/>
  <c r="G80" i="1"/>
  <c r="G83" i="1"/>
  <c r="G92" i="1"/>
  <c r="G101" i="1"/>
  <c r="C41" i="2"/>
  <c r="G48" i="1"/>
  <c r="I46" i="3"/>
  <c r="G102" i="1"/>
  <c r="G106" i="1"/>
  <c r="G158" i="1"/>
  <c r="C39" i="12"/>
  <c r="C38" i="12" s="1"/>
  <c r="C33" i="12"/>
  <c r="C32" i="12" s="1"/>
  <c r="E15" i="3"/>
  <c r="E57" i="4"/>
  <c r="J24" i="4"/>
  <c r="J37" i="4"/>
  <c r="G42" i="4"/>
  <c r="I42" i="4" s="1"/>
  <c r="I19" i="3"/>
  <c r="I18" i="3" s="1"/>
  <c r="F57" i="4"/>
  <c r="C58" i="12"/>
  <c r="C46" i="12" s="1"/>
  <c r="H13" i="4"/>
  <c r="J13" i="4" s="1"/>
  <c r="I38" i="4"/>
  <c r="I45" i="4"/>
  <c r="H47" i="4"/>
  <c r="F34" i="2" s="1"/>
  <c r="F36" i="3"/>
  <c r="E44" i="4"/>
  <c r="I58" i="4"/>
  <c r="I57" i="4" s="1"/>
  <c r="H21" i="3"/>
  <c r="C6" i="13" s="1"/>
  <c r="D6" i="13" s="1"/>
  <c r="I18" i="4"/>
  <c r="J38" i="4"/>
  <c r="J22" i="4"/>
  <c r="J6" i="4"/>
  <c r="F35" i="2"/>
  <c r="G51" i="3"/>
  <c r="G44" i="3" s="1"/>
  <c r="I6" i="3"/>
  <c r="C54" i="12"/>
  <c r="F29" i="3"/>
  <c r="C172" i="12"/>
  <c r="F43" i="3"/>
  <c r="I47" i="3"/>
  <c r="C11" i="2"/>
  <c r="J50" i="3"/>
  <c r="G119" i="1"/>
  <c r="C8" i="13"/>
  <c r="J23" i="3"/>
  <c r="C12" i="13"/>
  <c r="D12" i="13" s="1"/>
  <c r="C16" i="13"/>
  <c r="J39" i="3"/>
  <c r="H36" i="3"/>
  <c r="H51" i="3"/>
  <c r="J51" i="3" s="1"/>
  <c r="G35" i="3"/>
  <c r="I35" i="3" s="1"/>
  <c r="C138" i="12"/>
  <c r="F7" i="3"/>
  <c r="J7" i="3" s="1"/>
  <c r="G88" i="1"/>
  <c r="I6" i="4"/>
  <c r="E5" i="4"/>
  <c r="F18" i="4"/>
  <c r="C209" i="12"/>
  <c r="G108" i="1"/>
  <c r="H9" i="13"/>
  <c r="G9" i="13"/>
  <c r="F9" i="13"/>
  <c r="E9" i="13"/>
  <c r="C13" i="13"/>
  <c r="D13" i="13" s="1"/>
  <c r="H35" i="3"/>
  <c r="J35" i="3" s="1"/>
  <c r="H18" i="4"/>
  <c r="I39" i="3"/>
  <c r="G6" i="1"/>
  <c r="G12" i="1"/>
  <c r="G22" i="1"/>
  <c r="G52" i="1"/>
  <c r="J49" i="3"/>
  <c r="G85" i="1"/>
  <c r="G93" i="1"/>
  <c r="G105" i="1"/>
  <c r="G25" i="3"/>
  <c r="I25" i="3" s="1"/>
  <c r="G50" i="4"/>
  <c r="I50" i="4" s="1"/>
  <c r="I17" i="3"/>
  <c r="C140" i="12"/>
  <c r="F11" i="3"/>
  <c r="C50" i="12"/>
  <c r="F30" i="3"/>
  <c r="F45" i="3"/>
  <c r="C21" i="12"/>
  <c r="F52" i="3"/>
  <c r="C206" i="12"/>
  <c r="F14" i="4"/>
  <c r="C187" i="12"/>
  <c r="C9" i="2"/>
  <c r="C62" i="2" s="1"/>
  <c r="J46" i="3"/>
  <c r="G71" i="1"/>
  <c r="E51" i="3"/>
  <c r="C176" i="12"/>
  <c r="F7" i="4"/>
  <c r="I16" i="4"/>
  <c r="G154" i="1"/>
  <c r="H25" i="3"/>
  <c r="H50" i="4"/>
  <c r="C33" i="2"/>
  <c r="G56" i="1"/>
  <c r="C185" i="12"/>
  <c r="F16" i="4"/>
  <c r="E49" i="4"/>
  <c r="J12" i="3"/>
  <c r="F36" i="2"/>
  <c r="I20" i="4"/>
  <c r="G19" i="4"/>
  <c r="G32" i="1"/>
  <c r="F47" i="3"/>
  <c r="G74" i="1"/>
  <c r="C325" i="12"/>
  <c r="F11" i="4"/>
  <c r="C327" i="12"/>
  <c r="F21" i="4"/>
  <c r="I45" i="3"/>
  <c r="C10" i="2"/>
  <c r="C63" i="2" s="1"/>
  <c r="J48" i="3"/>
  <c r="G77" i="1"/>
  <c r="G103" i="1"/>
  <c r="G130" i="1"/>
  <c r="G144" i="1"/>
  <c r="F50" i="4"/>
  <c r="C304" i="12"/>
  <c r="F16" i="2"/>
  <c r="F68" i="2" s="1"/>
  <c r="J60" i="4"/>
  <c r="C7" i="13"/>
  <c r="D7" i="13" s="1"/>
  <c r="J22" i="3"/>
  <c r="C11" i="13"/>
  <c r="D11" i="13" s="1"/>
  <c r="G17" i="4"/>
  <c r="J20" i="4"/>
  <c r="F33" i="2"/>
  <c r="J26" i="4"/>
  <c r="I22" i="4"/>
  <c r="J24" i="3"/>
  <c r="I7" i="4"/>
  <c r="H46" i="4"/>
  <c r="F32" i="2" s="1"/>
  <c r="I8" i="3"/>
  <c r="E26" i="3"/>
  <c r="I41" i="3"/>
  <c r="I26" i="4"/>
  <c r="H42" i="4"/>
  <c r="J42" i="4" s="1"/>
  <c r="H45" i="4"/>
  <c r="J41" i="3"/>
  <c r="J6" i="3"/>
  <c r="J13" i="3"/>
  <c r="J32" i="3"/>
  <c r="I37" i="3"/>
  <c r="E36" i="3"/>
  <c r="I36" i="3" s="1"/>
  <c r="E19" i="4"/>
  <c r="E15" i="4" s="1"/>
  <c r="F54" i="4"/>
  <c r="G33" i="4"/>
  <c r="I33" i="4" s="1"/>
  <c r="E28" i="4"/>
  <c r="E54" i="4"/>
  <c r="J27" i="3"/>
  <c r="I32" i="3"/>
  <c r="E39" i="4"/>
  <c r="I48" i="4"/>
  <c r="I54" i="4"/>
  <c r="J61" i="4"/>
  <c r="C93" i="12"/>
  <c r="C83" i="12" s="1"/>
  <c r="C103" i="12"/>
  <c r="C101" i="12" s="1"/>
  <c r="I61" i="4"/>
  <c r="J48" i="4"/>
  <c r="J58" i="4"/>
  <c r="F20" i="3"/>
  <c r="E40" i="3"/>
  <c r="I40" i="3" s="1"/>
  <c r="F40" i="3"/>
  <c r="J40" i="3" s="1"/>
  <c r="J52" i="4"/>
  <c r="F15" i="2"/>
  <c r="G142" i="1"/>
  <c r="F39" i="4"/>
  <c r="F28" i="4"/>
  <c r="J32" i="4"/>
  <c r="F53" i="3"/>
  <c r="C12" i="2" s="1"/>
  <c r="G40" i="1"/>
  <c r="G21" i="3"/>
  <c r="F14" i="2"/>
  <c r="F34" i="4"/>
  <c r="J36" i="4"/>
  <c r="I46" i="4"/>
  <c r="G44" i="4"/>
  <c r="F44" i="4"/>
  <c r="F13" i="2"/>
  <c r="F7" i="2"/>
  <c r="H5" i="13"/>
  <c r="G5" i="13"/>
  <c r="F5" i="13"/>
  <c r="E5" i="13"/>
  <c r="J17" i="3"/>
  <c r="G5" i="4"/>
  <c r="I11" i="4"/>
  <c r="G11" i="3"/>
  <c r="H11" i="3"/>
  <c r="C40" i="2" s="1"/>
  <c r="G31" i="4"/>
  <c r="I31" i="4" s="1"/>
  <c r="H31" i="4"/>
  <c r="J31" i="4" s="1"/>
  <c r="H33" i="4"/>
  <c r="J33" i="4" s="1"/>
  <c r="G51" i="4"/>
  <c r="H51" i="4"/>
  <c r="J40" i="4"/>
  <c r="G40" i="4"/>
  <c r="I35" i="4"/>
  <c r="G36" i="4"/>
  <c r="I36" i="4" s="1"/>
  <c r="H35" i="4"/>
  <c r="J30" i="4"/>
  <c r="G29" i="4"/>
  <c r="H29" i="4"/>
  <c r="F69" i="2"/>
  <c r="G15" i="4" l="1"/>
  <c r="G4" i="4" s="1"/>
  <c r="I51" i="3"/>
  <c r="I44" i="3" s="1"/>
  <c r="J14" i="4"/>
  <c r="F58" i="2"/>
  <c r="J57" i="4"/>
  <c r="F49" i="4"/>
  <c r="F27" i="4" s="1"/>
  <c r="F25" i="4" s="1"/>
  <c r="F60" i="2"/>
  <c r="F19" i="4"/>
  <c r="N19" i="3"/>
  <c r="J21" i="3"/>
  <c r="G31" i="3"/>
  <c r="I31" i="3" s="1"/>
  <c r="J43" i="3"/>
  <c r="C15" i="2"/>
  <c r="J29" i="3"/>
  <c r="J26" i="3" s="1"/>
  <c r="H20" i="3"/>
  <c r="J36" i="3"/>
  <c r="F11" i="2"/>
  <c r="F12" i="2"/>
  <c r="F39" i="2"/>
  <c r="F65" i="2" s="1"/>
  <c r="F18" i="2"/>
  <c r="F26" i="3"/>
  <c r="J47" i="4"/>
  <c r="H31" i="3"/>
  <c r="J31" i="3" s="1"/>
  <c r="H44" i="4"/>
  <c r="D27" i="13" s="1"/>
  <c r="J50" i="4"/>
  <c r="I44" i="4"/>
  <c r="I17" i="4"/>
  <c r="H15" i="4"/>
  <c r="I5" i="4"/>
  <c r="C452" i="12"/>
  <c r="F5" i="4"/>
  <c r="G34" i="4"/>
  <c r="H39" i="4"/>
  <c r="D26" i="13"/>
  <c r="E11" i="13"/>
  <c r="C38" i="2"/>
  <c r="C64" i="2" s="1"/>
  <c r="H12" i="13"/>
  <c r="G12" i="13"/>
  <c r="F12" i="13"/>
  <c r="E12" i="13"/>
  <c r="G149" i="1"/>
  <c r="J47" i="3"/>
  <c r="C8" i="2"/>
  <c r="J39" i="4"/>
  <c r="J46" i="4"/>
  <c r="C13" i="2"/>
  <c r="C66" i="2" s="1"/>
  <c r="E44" i="3"/>
  <c r="H44" i="3"/>
  <c r="C18" i="13" s="1"/>
  <c r="J21" i="4"/>
  <c r="J19" i="4" s="1"/>
  <c r="G29" i="1"/>
  <c r="J45" i="4"/>
  <c r="F31" i="2"/>
  <c r="F57" i="2" s="1"/>
  <c r="F10" i="2"/>
  <c r="F62" i="2" s="1"/>
  <c r="F15" i="4"/>
  <c r="H11" i="4"/>
  <c r="H5" i="4" s="1"/>
  <c r="H7" i="13"/>
  <c r="G7" i="13"/>
  <c r="F7" i="13"/>
  <c r="E7" i="13"/>
  <c r="I19" i="4"/>
  <c r="G58" i="1"/>
  <c r="J52" i="3"/>
  <c r="C6" i="2"/>
  <c r="C58" i="2" s="1"/>
  <c r="J7" i="4"/>
  <c r="F9" i="2"/>
  <c r="F61" i="2" s="1"/>
  <c r="J16" i="4"/>
  <c r="C10" i="13"/>
  <c r="J25" i="3"/>
  <c r="C7" i="2"/>
  <c r="C59" i="2" s="1"/>
  <c r="J45" i="3"/>
  <c r="F44" i="3"/>
  <c r="H13" i="13"/>
  <c r="G13" i="13"/>
  <c r="F13" i="13"/>
  <c r="E13" i="13"/>
  <c r="F38" i="2"/>
  <c r="J18" i="4"/>
  <c r="E27" i="4"/>
  <c r="E25" i="4" s="1"/>
  <c r="F54" i="3"/>
  <c r="G87" i="1"/>
  <c r="G4" i="1"/>
  <c r="F59" i="2"/>
  <c r="F5" i="3"/>
  <c r="F4" i="3" s="1"/>
  <c r="J30" i="3"/>
  <c r="E4" i="4"/>
  <c r="E14" i="3"/>
  <c r="J53" i="3"/>
  <c r="G20" i="3"/>
  <c r="I21" i="3"/>
  <c r="H6" i="13"/>
  <c r="G6" i="13"/>
  <c r="F6" i="13"/>
  <c r="E6" i="13"/>
  <c r="G5" i="3"/>
  <c r="G4" i="3" s="1"/>
  <c r="I11" i="3"/>
  <c r="I5" i="3" s="1"/>
  <c r="I4" i="3" s="1"/>
  <c r="J11" i="3"/>
  <c r="C39" i="2"/>
  <c r="H5" i="3"/>
  <c r="H4" i="3" s="1"/>
  <c r="J51" i="4"/>
  <c r="F44" i="2"/>
  <c r="H49" i="4"/>
  <c r="I51" i="4"/>
  <c r="I49" i="4" s="1"/>
  <c r="G49" i="4"/>
  <c r="I40" i="4"/>
  <c r="I39" i="4" s="1"/>
  <c r="G39" i="4"/>
  <c r="J35" i="4"/>
  <c r="J34" i="4" s="1"/>
  <c r="H34" i="4"/>
  <c r="F40" i="2"/>
  <c r="F66" i="2" s="1"/>
  <c r="I34" i="4"/>
  <c r="J29" i="4"/>
  <c r="J28" i="4" s="1"/>
  <c r="H28" i="4"/>
  <c r="I29" i="4"/>
  <c r="I28" i="4" s="1"/>
  <c r="G28" i="4"/>
  <c r="J20" i="3" l="1"/>
  <c r="E55" i="3"/>
  <c r="E57" i="3" s="1"/>
  <c r="H43" i="4"/>
  <c r="H27" i="4" s="1"/>
  <c r="H25" i="4" s="1"/>
  <c r="J25" i="4" s="1"/>
  <c r="G113" i="1"/>
  <c r="G115" i="1"/>
  <c r="J49" i="4"/>
  <c r="N22" i="3"/>
  <c r="I20" i="3"/>
  <c r="I15" i="4"/>
  <c r="I4" i="4" s="1"/>
  <c r="J54" i="3"/>
  <c r="F64" i="2"/>
  <c r="H4" i="4"/>
  <c r="F70" i="2"/>
  <c r="C14" i="2"/>
  <c r="C67" i="2" s="1"/>
  <c r="F37" i="2"/>
  <c r="J11" i="4"/>
  <c r="J5" i="4" s="1"/>
  <c r="J44" i="3"/>
  <c r="G91" i="1"/>
  <c r="G27" i="4"/>
  <c r="G25" i="4" s="1"/>
  <c r="I25" i="4" s="1"/>
  <c r="J44" i="4"/>
  <c r="G3" i="1"/>
  <c r="F4" i="4"/>
  <c r="F62" i="4" s="1"/>
  <c r="C3" i="15" s="1"/>
  <c r="F19" i="2"/>
  <c r="E62" i="4"/>
  <c r="J15" i="4"/>
  <c r="C60" i="2"/>
  <c r="C61" i="2"/>
  <c r="C453" i="12"/>
  <c r="C454" i="12" s="1"/>
  <c r="C3" i="13"/>
  <c r="C65" i="2"/>
  <c r="J5" i="3"/>
  <c r="I27" i="4"/>
  <c r="J43" i="4" l="1"/>
  <c r="J27" i="4" s="1"/>
  <c r="F41" i="2"/>
  <c r="F67" i="2" s="1"/>
  <c r="G166" i="1"/>
  <c r="G62" i="4"/>
  <c r="G65" i="4" s="1"/>
  <c r="J4" i="4"/>
  <c r="J62" i="4" s="1"/>
  <c r="K57" i="4" s="1"/>
  <c r="H62" i="4"/>
  <c r="H65" i="4" s="1"/>
  <c r="F63" i="2"/>
  <c r="I62" i="4"/>
  <c r="C12" i="15"/>
  <c r="C13" i="15" s="1"/>
  <c r="F65" i="4"/>
  <c r="J4" i="3"/>
  <c r="F45" i="2" l="1"/>
  <c r="F71" i="2"/>
  <c r="E65" i="4"/>
  <c r="K47" i="4"/>
  <c r="K7" i="4"/>
  <c r="K16" i="4"/>
  <c r="K31" i="4"/>
  <c r="K46" i="4"/>
  <c r="K51" i="4"/>
  <c r="K45" i="4"/>
  <c r="K17" i="4"/>
  <c r="K62" i="4"/>
  <c r="K30" i="4"/>
  <c r="K11" i="4"/>
  <c r="K9" i="4"/>
  <c r="K59" i="4"/>
  <c r="K53" i="4"/>
  <c r="K60" i="4"/>
  <c r="K18" i="4"/>
  <c r="K35" i="4"/>
  <c r="K26" i="4"/>
  <c r="K8" i="4"/>
  <c r="K38" i="4"/>
  <c r="K52" i="4"/>
  <c r="K27" i="4"/>
  <c r="K25" i="4"/>
  <c r="K56" i="4"/>
  <c r="K42" i="4"/>
  <c r="K44" i="4"/>
  <c r="K43" i="4"/>
  <c r="K12" i="4"/>
  <c r="K37" i="4"/>
  <c r="K55" i="4"/>
  <c r="K23" i="4"/>
  <c r="K14" i="4"/>
  <c r="K61" i="4"/>
  <c r="K50" i="4"/>
  <c r="K54" i="4"/>
  <c r="K4" i="4"/>
  <c r="K48" i="4"/>
  <c r="K15" i="4"/>
  <c r="K40" i="4"/>
  <c r="K22" i="4"/>
  <c r="K36" i="4"/>
  <c r="K21" i="4"/>
  <c r="K29" i="4"/>
  <c r="K41" i="4"/>
  <c r="K39" i="4"/>
  <c r="K33" i="4"/>
  <c r="K32" i="4"/>
  <c r="K20" i="4"/>
  <c r="K5" i="4"/>
  <c r="K13" i="4"/>
  <c r="K19" i="4"/>
  <c r="K34" i="4"/>
  <c r="K24" i="4"/>
  <c r="K58" i="4"/>
  <c r="K10" i="4"/>
  <c r="K49" i="4"/>
  <c r="K28" i="4"/>
  <c r="K6" i="4"/>
  <c r="S17" i="8"/>
  <c r="S16" i="8" s="1"/>
  <c r="S89" i="8" s="1"/>
  <c r="W17" i="8"/>
  <c r="W16" i="8" s="1"/>
  <c r="W89" i="8" s="1"/>
  <c r="I17" i="8"/>
  <c r="I16" i="8" s="1"/>
  <c r="I89" i="8" s="1"/>
  <c r="I168" i="8" s="1"/>
  <c r="J17" i="8"/>
  <c r="J16" i="8" s="1"/>
  <c r="J89" i="8" s="1"/>
  <c r="P17" i="8"/>
  <c r="P16" i="8"/>
  <c r="P89" i="8" s="1"/>
  <c r="P168" i="8" s="1"/>
  <c r="AG17" i="8"/>
  <c r="AG16" i="8" s="1"/>
  <c r="AG89" i="8" s="1"/>
  <c r="AG168" i="8" s="1"/>
  <c r="AH17" i="8"/>
  <c r="AH16" i="8" s="1"/>
  <c r="AH89" i="8" s="1"/>
  <c r="AO17" i="8"/>
  <c r="AO16" i="8" s="1"/>
  <c r="AO89" i="8" s="1"/>
  <c r="AO168" i="8" s="1"/>
  <c r="AD17" i="8"/>
  <c r="AD16" i="8" s="1"/>
  <c r="AD89" i="8" s="1"/>
  <c r="AP17" i="8"/>
  <c r="AP16" i="8" s="1"/>
  <c r="AP89" i="8" s="1"/>
  <c r="AP167" i="8" s="1"/>
  <c r="O17" i="8"/>
  <c r="O16" i="8" s="1"/>
  <c r="O89" i="8" s="1"/>
  <c r="K17" i="8"/>
  <c r="K16" i="8" s="1"/>
  <c r="K89" i="8" s="1"/>
  <c r="X17" i="8"/>
  <c r="X16" i="8" s="1"/>
  <c r="X89" i="8" s="1"/>
  <c r="X168" i="8" s="1"/>
  <c r="AB17" i="8"/>
  <c r="AB16" i="8" s="1"/>
  <c r="AB89" i="8" s="1"/>
  <c r="AL17" i="8"/>
  <c r="AL16" i="8"/>
  <c r="AL89" i="8" s="1"/>
  <c r="AL168" i="8" s="1"/>
  <c r="U17" i="8"/>
  <c r="U16" i="8" s="1"/>
  <c r="U89" i="8" s="1"/>
  <c r="AJ17" i="8"/>
  <c r="AJ16" i="8" s="1"/>
  <c r="AJ89" i="8" s="1"/>
  <c r="AJ167" i="8" s="1"/>
  <c r="Z17" i="8"/>
  <c r="Z16" i="8" s="1"/>
  <c r="Z89" i="8" s="1"/>
  <c r="L17" i="8"/>
  <c r="L16" i="8" s="1"/>
  <c r="L89" i="8" s="1"/>
  <c r="L168" i="8" s="1"/>
  <c r="Q17" i="8"/>
  <c r="Q16" i="8" s="1"/>
  <c r="Q89" i="8" s="1"/>
  <c r="AI17" i="8"/>
  <c r="AI16" i="8" s="1"/>
  <c r="AI89" i="8" s="1"/>
  <c r="AI167" i="8" s="1"/>
  <c r="AF17" i="8"/>
  <c r="AF16" i="8" s="1"/>
  <c r="AF89" i="8" s="1"/>
  <c r="AF168" i="8" s="1"/>
  <c r="M17" i="8"/>
  <c r="M16" i="8" s="1"/>
  <c r="M89" i="8" s="1"/>
  <c r="M167" i="8" s="1"/>
  <c r="R17" i="8"/>
  <c r="R16" i="8" s="1"/>
  <c r="R89" i="8" s="1"/>
  <c r="AN17" i="8"/>
  <c r="AN16" i="8" s="1"/>
  <c r="AN89" i="8" s="1"/>
  <c r="T17" i="8"/>
  <c r="T16" i="8" s="1"/>
  <c r="T89" i="8" s="1"/>
  <c r="T168" i="8" s="1"/>
  <c r="AK17" i="8"/>
  <c r="AK16" i="8" s="1"/>
  <c r="AK89" i="8" s="1"/>
  <c r="AK168" i="8" s="1"/>
  <c r="Y17" i="8"/>
  <c r="Y16" i="8" s="1"/>
  <c r="Y89" i="8" s="1"/>
  <c r="Y168" i="8" s="1"/>
  <c r="AC17" i="8"/>
  <c r="AC16" i="8" s="1"/>
  <c r="AC89" i="8" s="1"/>
  <c r="AC168" i="8" s="1"/>
  <c r="AM17" i="8"/>
  <c r="AM16" i="8" s="1"/>
  <c r="AM89" i="8" s="1"/>
  <c r="H17" i="8"/>
  <c r="H16" i="8" s="1"/>
  <c r="H89" i="8" s="1"/>
  <c r="V17" i="8"/>
  <c r="V16" i="8" s="1"/>
  <c r="V89" i="8" s="1"/>
  <c r="V167" i="8" s="1"/>
  <c r="AE17" i="8"/>
  <c r="AE16" i="8" s="1"/>
  <c r="AE89" i="8" s="1"/>
  <c r="AA17" i="8"/>
  <c r="AA16" i="8" s="1"/>
  <c r="AA89" i="8" s="1"/>
  <c r="AA168" i="8" s="1"/>
  <c r="G17" i="8"/>
  <c r="G16" i="8" s="1"/>
  <c r="G89" i="8" s="1"/>
  <c r="G167" i="8" s="1"/>
  <c r="E18" i="8"/>
  <c r="G16" i="3" s="1"/>
  <c r="I16" i="3" s="1"/>
  <c r="N17" i="8"/>
  <c r="N16" i="8" s="1"/>
  <c r="N89" i="8" s="1"/>
  <c r="E17" i="8" l="1"/>
  <c r="E16" i="8" s="1"/>
  <c r="E89" i="8" s="1"/>
  <c r="E167" i="8" s="1"/>
  <c r="G168" i="8"/>
  <c r="AP168" i="8"/>
  <c r="AK167" i="8"/>
  <c r="P167" i="8"/>
  <c r="L167" i="8"/>
  <c r="W168" i="8"/>
  <c r="W167" i="8"/>
  <c r="Q168" i="8"/>
  <c r="Q167" i="8"/>
  <c r="AB167" i="8"/>
  <c r="AB168" i="8"/>
  <c r="N168" i="8"/>
  <c r="N167" i="8"/>
  <c r="AM167" i="8"/>
  <c r="AM168" i="8"/>
  <c r="S168" i="8"/>
  <c r="S167" i="8"/>
  <c r="H168" i="8"/>
  <c r="H167" i="8"/>
  <c r="AE167" i="8"/>
  <c r="AE168" i="8"/>
  <c r="U168" i="8"/>
  <c r="U167" i="8"/>
  <c r="AD168" i="8"/>
  <c r="AD167" i="8"/>
  <c r="Z167" i="8"/>
  <c r="Z168" i="8"/>
  <c r="J168" i="8"/>
  <c r="J167" i="8"/>
  <c r="K167" i="8"/>
  <c r="K168" i="8"/>
  <c r="Y167" i="8"/>
  <c r="AG167" i="8"/>
  <c r="T167" i="8"/>
  <c r="AL167" i="8"/>
  <c r="V168" i="8"/>
  <c r="I15" i="3"/>
  <c r="I14" i="3" s="1"/>
  <c r="I55" i="3" s="1"/>
  <c r="AH167" i="8"/>
  <c r="AH168" i="8"/>
  <c r="AN168" i="8"/>
  <c r="AN167" i="8"/>
  <c r="G15" i="3"/>
  <c r="G14" i="3" s="1"/>
  <c r="G55" i="3" s="1"/>
  <c r="AC167" i="8"/>
  <c r="AA167" i="8"/>
  <c r="AJ168" i="8"/>
  <c r="AF167" i="8"/>
  <c r="AO167" i="8"/>
  <c r="X167" i="8"/>
  <c r="M168" i="8"/>
  <c r="F17" i="8"/>
  <c r="F16" i="8" s="1"/>
  <c r="F89" i="8" s="1"/>
  <c r="H16" i="3"/>
  <c r="R168" i="8"/>
  <c r="R167" i="8"/>
  <c r="O168" i="8"/>
  <c r="O167" i="8"/>
  <c r="I167" i="8"/>
  <c r="AI168" i="8"/>
  <c r="G57" i="3" l="1"/>
  <c r="E168" i="8"/>
  <c r="F168" i="8"/>
  <c r="F167" i="8"/>
  <c r="C31" i="2"/>
  <c r="H15" i="3"/>
  <c r="H14" i="3" s="1"/>
  <c r="H55" i="3" s="1"/>
  <c r="H57" i="3" s="1"/>
  <c r="C4" i="13"/>
  <c r="F16" i="3"/>
  <c r="G18" i="1"/>
  <c r="F17" i="1"/>
  <c r="C5" i="2" l="1"/>
  <c r="C19" i="2" s="1"/>
  <c r="F15" i="3"/>
  <c r="F14" i="3" s="1"/>
  <c r="F55" i="3" s="1"/>
  <c r="C2" i="15" s="1"/>
  <c r="C4" i="15" s="1"/>
  <c r="J16" i="3"/>
  <c r="G17" i="1"/>
  <c r="F16" i="1"/>
  <c r="C20" i="13"/>
  <c r="D4" i="13"/>
  <c r="C45" i="2"/>
  <c r="C57" i="2" l="1"/>
  <c r="C71" i="2" s="1"/>
  <c r="N16" i="3"/>
  <c r="J15" i="3"/>
  <c r="G16" i="1"/>
  <c r="F89" i="1"/>
  <c r="C47" i="2"/>
  <c r="C46" i="2"/>
  <c r="G4" i="13"/>
  <c r="G20" i="13" s="1"/>
  <c r="F4" i="13"/>
  <c r="F20" i="13" s="1"/>
  <c r="H4" i="13"/>
  <c r="H20" i="13" s="1"/>
  <c r="D20" i="13"/>
  <c r="D28" i="13" s="1"/>
  <c r="E4" i="13"/>
  <c r="E20" i="13" s="1"/>
  <c r="C57" i="12"/>
  <c r="C45" i="12" s="1"/>
  <c r="C449" i="12" s="1"/>
  <c r="C5" i="15"/>
  <c r="C16" i="15"/>
  <c r="C6" i="15"/>
  <c r="C21" i="2"/>
  <c r="C7" i="15" s="1"/>
  <c r="C8" i="15" s="1"/>
  <c r="C20" i="2"/>
  <c r="C9" i="15" l="1"/>
  <c r="C14" i="15" s="1"/>
  <c r="C15" i="15" s="1"/>
  <c r="C18" i="15" s="1"/>
  <c r="G89" i="1"/>
  <c r="C450" i="12"/>
  <c r="C451" i="12" s="1"/>
  <c r="F168" i="1"/>
  <c r="F167" i="1"/>
  <c r="F57" i="3"/>
  <c r="D23" i="13"/>
  <c r="C72" i="2"/>
  <c r="C73" i="2"/>
  <c r="J14" i="3"/>
  <c r="C17" i="15" l="1"/>
  <c r="C19" i="15" s="1"/>
  <c r="C20" i="15" s="1"/>
  <c r="J55" i="3"/>
  <c r="K23" i="3" l="1"/>
  <c r="K13" i="3"/>
  <c r="K5" i="3"/>
  <c r="K46" i="3"/>
  <c r="K38" i="3"/>
  <c r="K39" i="3"/>
  <c r="K12" i="3"/>
  <c r="K29" i="3"/>
  <c r="K9" i="3"/>
  <c r="K40" i="3"/>
  <c r="K17" i="3"/>
  <c r="K32" i="3"/>
  <c r="K33" i="3"/>
  <c r="K26" i="3"/>
  <c r="K43" i="3"/>
  <c r="K41" i="3"/>
  <c r="K50" i="3"/>
  <c r="K27" i="3"/>
  <c r="K52" i="3"/>
  <c r="K18" i="3"/>
  <c r="K36" i="3"/>
  <c r="K22" i="3"/>
  <c r="K48" i="3"/>
  <c r="K53" i="3"/>
  <c r="K49" i="3"/>
  <c r="K7" i="3"/>
  <c r="K19" i="3"/>
  <c r="K42" i="3"/>
  <c r="K51" i="3"/>
  <c r="K24" i="3"/>
  <c r="K54" i="3"/>
  <c r="K31" i="3"/>
  <c r="K37" i="3"/>
  <c r="K30" i="3"/>
  <c r="K20" i="3"/>
  <c r="K25" i="3"/>
  <c r="K45" i="3"/>
  <c r="K35" i="3"/>
  <c r="K28" i="3"/>
  <c r="K11" i="3"/>
  <c r="K55" i="3"/>
  <c r="K21" i="3"/>
  <c r="K8" i="3"/>
  <c r="K10" i="3"/>
  <c r="K34" i="3"/>
  <c r="K4" i="3"/>
  <c r="K6" i="3"/>
  <c r="K44" i="3"/>
  <c r="K47" i="3"/>
  <c r="K16" i="3"/>
  <c r="K15" i="3"/>
  <c r="K14" i="3"/>
</calcChain>
</file>

<file path=xl/comments1.xml><?xml version="1.0" encoding="utf-8"?>
<comments xmlns="http://schemas.openxmlformats.org/spreadsheetml/2006/main">
  <authors>
    <author>ASUS</author>
    <author>Windows User</author>
    <author>NB-Strategic</author>
    <author>1-3H7</author>
    <author>15518</author>
    <author>admin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บันทึกตามที่เบิกจากคลัง 
ตามจำนวนจ้าราชการและลูกจ้างประจำ 
ตามสิทธิที่พึงได้</t>
        </r>
      </text>
    </comment>
    <comment ref="E5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ขรก.210 คน แพทย์กลับจากลาศึกษาต่อ 2 คน เดือน มิ.ย.65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</rPr>
          <t>Windows User:ข้าราชการ (219 คน) (แพทย์กลับจากลาศึกษาต่อ มิ.ย.2566=2 คน)สาขา อายุรกรรม ออโธปิดิกส์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ลจ.ประจำ 5 คน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Windows User:ลูกจ้างประจำ (5 คน)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พนักงานราชการ 4 คน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</rPr>
          <t>Windows User:พนักงานราชการ (4 คน)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ฉ.11 งบ3,650,000 บาท ไม่รวมเพิ่มเติมล่าสุด 530,000 บาท</t>
        </r>
      </text>
    </comment>
    <comment ref="F10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ลบ 140,000 ทรายมูลยอดจากพี่เปา</t>
        </r>
      </text>
    </comment>
    <comment ref="E12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มีแพทย์ ลาศึกษาต่อ 1 ท่าน และ เพิ่มค่าตอบแทน พตส.สาขาเชี่ยวชาญเฉพาะ 2 ท่าน พยาบาลเปลี่ยนตำแหน่งจาก นว.5 คน</t>
        </r>
      </text>
    </comment>
    <comment ref="F12" authorId="1" shapeId="0">
      <text>
        <r>
          <rPr>
            <b/>
            <sz val="9"/>
            <color indexed="81"/>
            <rFont val="Tahoma"/>
            <family val="2"/>
          </rPr>
          <t>Windows User:ประมาณการ พตส. ขรก.ต่อเดือน =521,000ต่อปี 6,252,000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บันทึกในผลการดำเนินงาน
การทำแผนไม่บันทึก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บันทึกในผลการดำเนินงาน
การทำแผนไม่บันทึก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ยอดเต็ม61,286,507.09แบ่งไว้ที่แม่46,116,331.70
แบ่งให้ลูก15,170,175.39</t>
        </r>
      </text>
    </comment>
    <comment ref="F18" authorId="1" shapeId="0">
      <text>
        <r>
          <rPr>
            <b/>
            <sz val="9"/>
            <color indexed="81"/>
            <rFont val="Tahoma"/>
            <family val="2"/>
          </rPr>
          <t>Windows User: เงินOP หลังนำเสนอ=58,172,839.92</t>
        </r>
        <r>
          <rPr>
            <sz val="9"/>
            <color indexed="81"/>
            <rFont val="Tahoma"/>
            <family val="2"/>
          </rPr>
          <t xml:space="preserve">
  ตั้งไว้ที่แม่=47,728,949.53+ดึง OP ลูกกลับคืน 3.5 ล้าน  ตั้งไว้ที่ลูก=เดิม 13,943,890.39เหลือ10,443,890.39</t>
        </r>
      </text>
    </comment>
    <comment ref="E19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QOF เกณฑ์คุณภาพ 2 บาท = 182,281.25 OP QOF=820,265.62 ตั้งไว้ที่แม่ 223,131.68</t>
        </r>
      </text>
    </comment>
    <comment ref="F21" authorId="2" shapeId="0">
      <text>
        <r>
          <rPr>
            <b/>
            <sz val="9"/>
            <color indexed="81"/>
            <rFont val="Tahoma"/>
            <family val="2"/>
          </rPr>
          <t>NB-Strategic:</t>
        </r>
        <r>
          <rPr>
            <sz val="9"/>
            <color indexed="81"/>
            <rFont val="Tahoma"/>
            <family val="2"/>
          </rPr>
          <t xml:space="preserve">
0.97*1000*12*8350</t>
        </r>
      </text>
    </comment>
    <comment ref="E23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PPBยอดรวม 12,236,082.39 แบ่งไว้ที่แม่ 6,269,102.39จัดสรรให้ลูก(เงินลูกจ้าง+สนับสนุน สสอ.)
5,966,980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 xml:space="preserve">Windows User:PPทั้งหมด </t>
        </r>
        <r>
          <rPr>
            <sz val="9"/>
            <color indexed="81"/>
            <rFont val="Tahoma"/>
            <family val="2"/>
          </rPr>
          <t>12,236,082.39 ล้าน แม่=(แผนปฏิบัติการ+15บาททรายมูล+ 50%แรก =10,969,556.39) ลูก=1,266,526(9บาท สสอ+100,000โครงการ )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5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ยอดรวม 29 บาท*ปชก. ตั้งไว้ 90% คือ 3,382,586.10 แบ่งให้ลูก2,168,179 ตั้งไว้ที่แม่ 1,214,407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Windows User:ปชก.</t>
        </r>
        <r>
          <rPr>
            <sz val="9"/>
            <color indexed="81"/>
            <rFont val="Tahoma"/>
            <family val="2"/>
          </rPr>
          <t>สิทธิ์ UC =96,301*29บ/ปชก= 2,792,729 แต่เราตั้งตามรายได้รับจริง คือ 
3,518,020 +HPVที่จะเปืดให้บริการ300,000 บาท=3,849,020</t>
        </r>
      </text>
    </comment>
    <comment ref="E27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PP QOF รวม 958,425.56 จัดสรรไว้ที่แม่ 45,412 จัดสรรให้ลูก845,073บาท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แม่ข่าย 5,084,238.37ลูกข่าย 2,132,400</t>
        </r>
      </text>
    </comment>
    <comment ref="E39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20% แม่ข่าย 2 รายการ</t>
        </r>
      </text>
    </comment>
    <comment ref="E41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รับจริง 2,015,780 ตั้งไว้ที่ลูก1660200  ไว้ที่แม่ 340208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งวดที่ 1 โอนมา =1,079,065.15 ผลงานแม่ข่าย 532,866.59
</t>
        </r>
      </text>
    </comment>
    <comment ref="E42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รับจริง 6 เดือน 126,750 บาท เฉลี่ยเดือนละ 21,125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Windows User:กายภาพ 7 คน</t>
        </r>
      </text>
    </comment>
    <comment ref="E43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HIV 241,207 TB รวมผู้ป่วยใน 397,353 เฉพาะคัดกรองTB 132,240 ACF_TB 130,087 DOT TB 137,326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HIV 9 เดือน 255,326 คำนวณ 12 เดือน 340,434.67 +TB 381,450
</t>
        </r>
      </text>
    </comment>
    <comment ref="E44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11 เดือน 6.9 ล้าน เฉลี่ยเดือนละ 630,090 บาท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Windows User:ปี65 โอนมาแล้ว 9 เดือน ยอด =6,806,000 เฉลี่ยต่อเดือน 756,222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ปี64 ได้รับงบประมาณสนับสนุน 953,100 บาท</t>
        </r>
      </text>
    </comment>
    <comment ref="E46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ปี 64 ได้รับการจัดสรรงบประมาณ 242,138.53</t>
        </r>
      </text>
    </comment>
    <comment ref="E47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ปี 64 ยังไม่ได้รับการจัดสรร ประมาณ การจากผลงานปี 63 รวม 2 งวด 173,672.21</t>
        </r>
      </text>
    </comment>
    <comment ref="F47" authorId="1" shapeId="0">
      <text>
        <r>
          <rPr>
            <b/>
            <sz val="9"/>
            <color indexed="81"/>
            <rFont val="Tahoma"/>
            <family val="2"/>
          </rPr>
          <t>Windows User:LTC ปี 2565 =100,000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ปี65 11 เดือน ได้1,367,473+นค.ต่างCup 331 คน*300คน=99,300</t>
        </r>
      </text>
    </comment>
    <comment ref="E56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ปี 64 ผลงาน 11 ด.ย้อนหลังได้688,180,เฉลี่ยเดือนละ 62,561บาท</t>
        </r>
      </text>
    </comment>
    <comment ref="E57" authorId="3" shapeId="0">
      <text>
        <r>
          <rPr>
            <b/>
            <sz val="9"/>
            <color indexed="81"/>
            <rFont val="Tahoma"/>
            <family val="2"/>
          </rPr>
          <t>1-3H7:รับจริง  11 เดือน 
688,180 บาท</t>
        </r>
        <r>
          <rPr>
            <sz val="9"/>
            <color indexed="81"/>
            <rFont val="Tahoma"/>
            <family val="2"/>
          </rPr>
          <t xml:space="preserve">
เฉลี่ยต่อเดือน 62,560 บาท</t>
        </r>
      </text>
    </comment>
    <comment ref="F57" authorId="4" shapeId="0">
      <text>
        <r>
          <rPr>
            <sz val="9"/>
            <color indexed="81"/>
            <rFont val="Tahoma"/>
            <family val="2"/>
          </rPr>
          <t xml:space="preserve">ผลงาน11 เดือน 722,850บาท(เฉลี่ย/เดือน 65,713 บาท)
ปรับเพิ่มเป็นเดือนละ 80,000 บาท
</t>
        </r>
      </text>
    </comment>
    <comment ref="F60" authorId="5" shapeId="0">
      <text>
        <r>
          <rPr>
            <b/>
            <sz val="9"/>
            <color indexed="81"/>
            <rFont val="Tahoma"/>
            <family val="2"/>
          </rPr>
          <t>รับเป็นรายได้ชำระเงินครบ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1" authorId="3" shapeId="0">
      <text>
        <r>
          <rPr>
            <b/>
            <sz val="9"/>
            <color indexed="81"/>
            <rFont val="Tahoma"/>
            <family val="2"/>
          </rPr>
          <t>1-3H7:รับจริง 11 เดือน
170,017 บาท เฉลี่ยต่อเดือน 15,456 บาท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1" authorId="4" shapeId="0">
      <text>
        <r>
          <rPr>
            <b/>
            <sz val="9"/>
            <color indexed="81"/>
            <rFont val="Tahoma"/>
            <family val="2"/>
          </rPr>
          <t xml:space="preserve">ผลงาน11ด.รับ 416,640บาท
(เฉลี่ย/เดือน 38,000 บาท)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3" authorId="3" shapeId="0">
      <text>
        <r>
          <rPr>
            <b/>
            <sz val="9"/>
            <color indexed="81"/>
            <rFont val="Tahoma"/>
            <family val="2"/>
          </rPr>
          <t>1-3H7:ประมาณการ6 เดือนหลัง+โควิด รับจริงไม่มีโควิด=</t>
        </r>
      </text>
    </comment>
    <comment ref="F63" authorId="2" shapeId="0">
      <text>
        <r>
          <rPr>
            <b/>
            <sz val="9"/>
            <color indexed="81"/>
            <rFont val="Tahoma"/>
            <family val="2"/>
          </rPr>
          <t>NB-Strategic:</t>
        </r>
        <r>
          <rPr>
            <sz val="9"/>
            <color indexed="81"/>
            <rFont val="Tahoma"/>
            <family val="2"/>
          </rPr>
          <t xml:space="preserve">
รายได้จ่ายตรงธรรมดาหักโควิด 8.7ล้าน+ คำนวณ CT 1.5ล้าน+มวลกระดูก 5แสน เป็น10,786,406+รองเท้าเบาหวาน 400คู่*4000 บาท</t>
        </r>
      </text>
    </comment>
    <comment ref="E64" authorId="3" shapeId="0">
      <text>
        <r>
          <rPr>
            <b/>
            <sz val="9"/>
            <color indexed="81"/>
            <rFont val="Tahoma"/>
            <family val="2"/>
          </rPr>
          <t>1-3H7:</t>
        </r>
        <r>
          <rPr>
            <sz val="9"/>
            <color indexed="81"/>
            <rFont val="Tahoma"/>
            <family val="2"/>
          </rPr>
          <t>เพิ่มCOVID จ่ายตรง 2,140,727.86
รับจริง 11 เดือน 4,663,456.19 บาท
เฉลี่ย/เดือน 423,950.56บาท</t>
        </r>
      </text>
    </comment>
    <comment ref="F64" authorId="2" shapeId="0">
      <text>
        <r>
          <rPr>
            <b/>
            <sz val="9"/>
            <color indexed="81"/>
            <rFont val="Tahoma"/>
            <family val="2"/>
          </rPr>
          <t>NB-Strategic:</t>
        </r>
        <r>
          <rPr>
            <sz val="9"/>
            <color indexed="81"/>
            <rFont val="Tahoma"/>
            <family val="2"/>
          </rPr>
          <t xml:space="preserve">
รายได้ปกติ ไม่มีโควิด 5.3 ล้าน เพิ่ม CT+มวลกระดูก</t>
        </r>
      </text>
    </comment>
    <comment ref="E66" authorId="3" shapeId="0">
      <text>
        <r>
          <rPr>
            <b/>
            <sz val="9"/>
            <color indexed="81"/>
            <rFont val="Tahoma"/>
            <family val="2"/>
          </rPr>
          <t>1-3H7: รับจริง 9 เดือน</t>
        </r>
        <r>
          <rPr>
            <sz val="9"/>
            <color indexed="81"/>
            <rFont val="Tahoma"/>
            <family val="2"/>
          </rPr>
          <t xml:space="preserve">
4,299,632.64 บาท
เฉลี่ย/เดือน 358,302.72 บาท </t>
        </r>
      </text>
    </comment>
    <comment ref="E67" authorId="3" shapeId="0">
      <text>
        <r>
          <rPr>
            <b/>
            <sz val="9"/>
            <color indexed="81"/>
            <rFont val="Tahoma"/>
            <family val="2"/>
          </rPr>
          <t>1-3H7:รับจริง 9 เดือน
803,014.20 บาท
เฉลี่ย/เดือน 89,223.80 บาท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9" authorId="3" shapeId="0">
      <text>
        <r>
          <rPr>
            <b/>
            <sz val="9"/>
            <color indexed="81"/>
            <rFont val="Tahoma"/>
            <family val="2"/>
          </rPr>
          <t>1-3H7:</t>
        </r>
        <r>
          <rPr>
            <sz val="9"/>
            <color indexed="81"/>
            <rFont val="Tahoma"/>
            <family val="2"/>
          </rPr>
          <t>ผู้ป่วยนอกทั่วไป
5,376,193 ผู้ป่วยนอกโควิด 2,328,223</t>
        </r>
      </text>
    </comment>
    <comment ref="E70" authorId="3" shapeId="0">
      <text>
        <r>
          <rPr>
            <b/>
            <sz val="9"/>
            <color indexed="81"/>
            <rFont val="Tahoma"/>
            <family val="2"/>
          </rPr>
          <t>1-3H7</t>
        </r>
        <r>
          <rPr>
            <sz val="9"/>
            <color indexed="81"/>
            <rFont val="Tahoma"/>
            <family val="2"/>
          </rPr>
          <t>:ผู้ป่วยในทั่วไป3,682,126 ผู้ป่วยในโควิด 14,099,443.20 เฉลี่ยเฉพาะ โควิด/เดือน 1,174,953.60</t>
        </r>
      </text>
    </comment>
    <comment ref="E72" authorId="3" shapeId="0">
      <text>
        <r>
          <rPr>
            <b/>
            <sz val="9"/>
            <color indexed="81"/>
            <rFont val="Tahoma"/>
            <family val="2"/>
          </rPr>
          <t xml:space="preserve">1-3H7:รับจริง  11 เดือน
2,887,367.35 บาท
เฉลี่ย/เดือน 262,487.64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2" authorId="4" shapeId="0">
      <text>
        <r>
          <rPr>
            <sz val="9"/>
            <color indexed="81"/>
            <rFont val="Tahoma"/>
            <family val="2"/>
          </rPr>
          <t xml:space="preserve">รับจริง11ด.3,255,561.17บาท
เฉลี่ย/เดือน295,960 บาท+ CT Scan ในเคส injury=3,852,000=
</t>
        </r>
      </text>
    </comment>
    <comment ref="E73" authorId="3" shapeId="0">
      <text>
        <r>
          <rPr>
            <b/>
            <sz val="9"/>
            <color indexed="81"/>
            <rFont val="Tahoma"/>
            <family val="2"/>
          </rPr>
          <t xml:space="preserve">1-3H7:รับจริง  11 เดือน
2,212,175.25 บาท
เฉลี่ย/เดือน 201,106.84 บาท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3" authorId="4" shapeId="0">
      <text>
        <r>
          <rPr>
            <b/>
            <sz val="9"/>
            <color indexed="81"/>
            <rFont val="Tahoma"/>
            <family val="2"/>
          </rPr>
          <t xml:space="preserve">รับจริง11ด.บาท2,252,754
เฉลี่ย/เดือน204,796 บาท
ตั้งเท่าเดิม+CT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5" authorId="3" shapeId="0">
      <text>
        <r>
          <rPr>
            <b/>
            <sz val="9"/>
            <color indexed="81"/>
            <rFont val="Tahoma"/>
            <family val="2"/>
          </rPr>
          <t>1-3H7:</t>
        </r>
        <r>
          <rPr>
            <sz val="9"/>
            <color indexed="81"/>
            <rFont val="Tahoma"/>
            <family val="2"/>
          </rPr>
          <t xml:space="preserve">
รับจริง11เดือน 40,841 บาท
เฉลี่ย/เดือน 3,712.82บาท</t>
        </r>
      </text>
    </comment>
    <comment ref="F75" authorId="4" shapeId="0">
      <text>
        <r>
          <rPr>
            <sz val="9"/>
            <color indexed="81"/>
            <rFont val="Tahoma"/>
            <family val="2"/>
          </rPr>
          <t xml:space="preserve">รับจริง11ด.112,007.50บาท
เฉลี่ย/เดือน10,182 บาท
ประมาณการเพิ่มเป็น 120,000 บาท
</t>
        </r>
      </text>
    </comment>
    <comment ref="F78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รับจริง 4 ไตรมาส</t>
        </r>
      </text>
    </comment>
    <comment ref="E79" authorId="3" shapeId="0">
      <text>
        <r>
          <rPr>
            <b/>
            <sz val="9"/>
            <color indexed="81"/>
            <rFont val="Tahoma"/>
            <family val="2"/>
          </rPr>
          <t>1-3H7:รับจริง  11เดือน
419,939.89บาท
เฉลี่ย/เดือน 38,176.35บาท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9" authorId="4" shapeId="0">
      <text>
        <r>
          <rPr>
            <sz val="9"/>
            <color indexed="81"/>
            <rFont val="Tahoma"/>
            <family val="2"/>
          </rPr>
          <t xml:space="preserve">รับจริง11ด.634,707บาท
เฉลี่ย/เดือน57,700 บาท
ตั้งเท่าเดิม
</t>
        </r>
      </text>
    </comment>
    <comment ref="E81" authorId="3" shapeId="0">
      <text>
        <r>
          <rPr>
            <b/>
            <sz val="9"/>
            <color indexed="81"/>
            <rFont val="Tahoma"/>
            <family val="2"/>
          </rPr>
          <t>เพิ่มเติมในส่วนรับตรวจPCR ประมารการรายรับ
เดือนละ 530,743บาท/เดือน</t>
        </r>
      </text>
    </comment>
    <comment ref="F81" authorId="4" shapeId="0">
      <text>
        <r>
          <rPr>
            <b/>
            <sz val="9"/>
            <color indexed="81"/>
            <rFont val="Tahoma"/>
            <family val="2"/>
          </rPr>
          <t>รับจริง11ด.6,487,900บาท</t>
        </r>
        <r>
          <rPr>
            <sz val="9"/>
            <color indexed="81"/>
            <rFont val="Tahoma"/>
            <family val="2"/>
          </rPr>
          <t xml:space="preserve">
(เฉลี่ย/ด.589,809บาท)</t>
        </r>
      </text>
    </comment>
    <comment ref="E84" authorId="3" shapeId="0">
      <text>
        <r>
          <rPr>
            <b/>
            <sz val="9"/>
            <color indexed="81"/>
            <rFont val="Tahoma"/>
            <family val="2"/>
          </rPr>
          <t>1-3H7:รับจริง 11 เดือน
248,000 บาท   
เฉลี่ย/เดือน 22,545.54บาท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4" authorId="4" shapeId="0">
      <text>
        <r>
          <rPr>
            <b/>
            <sz val="9"/>
            <color indexed="81"/>
            <rFont val="Tahoma"/>
            <family val="2"/>
          </rPr>
          <t>ผลงาน 11ด.163,550 บาท(เฉลี่ย/เดือน 14,868 บาท)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6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มีพิษสุนัขบ้า+ยาไต ยา TB ARI EPI 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รับยาสนับ ปี66 แม่ข่าย2,375,528.30 ลูก 2,791,308.70</t>
        </r>
      </text>
    </comment>
    <comment ref="E88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เดิม 4ล้าน+คัดกรอง รับจริง 5 เดือน 6,843,428ล้าน+ค่ารักษา UC IP=COVID OP=507,500 20,267,147.78</t>
        </r>
      </text>
    </comment>
    <comment ref="F88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รายได้ค่านอกเวลา 3.2 ล. +ใบรับรองแพทย์ 4แสนเพราะปรับค่าใบรับรองแพทย์ เป็น100 บาท+ดอกเบี้ย176,314 เงินบริจาครับจริง1.3ล.</t>
        </r>
      </text>
    </comment>
    <comment ref="E93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ขรก.210 คน แพทย์กลับจากลาศึกษาต่อ 2 คน เดือน มิ.ย.65</t>
        </r>
      </text>
    </comment>
    <comment ref="E95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ลจ.ประจำ 5 คน</t>
        </r>
      </text>
    </comment>
    <comment ref="E96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พนักงานราชการ 4 คน</t>
        </r>
      </text>
    </comment>
    <comment ref="E98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ฉ.11 งบประมาณ 3,650,000 ไม่รวมเพิ่มเติม 530,000</t>
        </r>
      </text>
    </comment>
    <comment ref="E100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มีแพทย์ ลาศึกษาต่อ 1 ท่าน และ เพิ่มค่าตอบแทน พตส.สาขาเชี่ยวชาญเฉพาะ 2 ท่าน พยาบาลเปลี่ยนตำแหน่งจาก นว.5 คน</t>
        </r>
      </text>
    </comment>
    <comment ref="F100" authorId="1" shapeId="0">
      <text>
        <r>
          <rPr>
            <b/>
            <sz val="9"/>
            <color indexed="81"/>
            <rFont val="Tahoma"/>
            <family val="2"/>
          </rPr>
          <t>Windows User:ประมาณการ พตส. ขรก.ต่อเดือน =521,000ต่อปี 6,252,000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3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>เพิ่ม 5 %+เพิ่ม ปรับแผนไทย แม่บ้าน ยาม เป็นรายเดือน 20คน
ลูกจ้างชั่วคราว 41+20 คน นร.ทุนพยาบาล+พนักงานบริการ,พนักงานช่วยเหลือคนไข้,นักวิชาการสาธารณสุข</t>
        </r>
      </text>
    </comment>
    <comment ref="E104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 เพิ่ม 5 % 6 ด.หลัง พกส.153 คน</t>
        </r>
      </text>
    </comment>
    <comment ref="E105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ปี64 ใช้ไป 11 เดือน 853,853 บาท แต่มีนโยบายลดสมทบโควิด จึงไม่แน่ใจว่าปี65 จะได้ลดไหม เลยบวกพวก 2.5 </t>
        </r>
      </text>
    </comment>
    <comment ref="F105" authorId="4" shapeId="0">
      <text>
        <r>
          <rPr>
            <sz val="9"/>
            <color indexed="81"/>
            <rFont val="Tahoma"/>
            <family val="2"/>
          </rPr>
          <t xml:space="preserve">จ่ายจริง/เดือน150,000 บาท+เงินกองทุนทดแทนปีละ60,000 บาท
</t>
        </r>
      </text>
    </comment>
    <comment ref="E107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พกส.6คน /เดือน9,000
ลูกจ้าง14คน/เดือน 21,000
พยาบาลบรรจุในตำแหน่งนว.ไปเบิกในเงินงบประมาณ5คน เพิ่มในส่วนเข้าปฏิบัติงานที่โควอด ค่าตอบแทน 2,000 บาท</t>
        </r>
      </text>
    </comment>
    <comment ref="F107" authorId="4" shapeId="0">
      <text>
        <r>
          <rPr>
            <sz val="9"/>
            <color indexed="81"/>
            <rFont val="Tahoma"/>
            <family val="2"/>
          </rPr>
          <t>พกส.8คน /เดือน11,500บาท
ลูกจ้าง17คน/เดือน 28,500
ข้าราชการจ.ไม่ตรง3ราย 4,000/ด.
ประมาณการ/ด.44,000บาท</t>
        </r>
      </text>
    </comment>
    <comment ref="E108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เฉพาะ รพ.12,068,800 บาท</t>
        </r>
      </text>
    </comment>
    <comment ref="F108" authorId="2" shapeId="0">
      <text>
        <r>
          <rPr>
            <b/>
            <sz val="9"/>
            <color indexed="81"/>
            <rFont val="Tahoma"/>
            <family val="2"/>
          </rPr>
          <t>NB-Strategic:</t>
        </r>
        <r>
          <rPr>
            <sz val="9"/>
            <color indexed="81"/>
            <rFont val="Tahoma"/>
            <family val="2"/>
          </rPr>
          <t xml:space="preserve">
ฉ.11 ทั้งหมด 16,041,600 ใช้จากหมวดเงินงบประมาณ 3,650,000</t>
        </r>
      </text>
    </comment>
    <comment ref="E110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เพิ่มในส่วนของ OT นอกเวลาCOVID จ่ายจริง 17ล้าน 6 เดือน เฉลี่ยเดือนละ 2.9ล้าน</t>
        </r>
      </text>
    </comment>
    <comment ref="F110" authorId="4" shapeId="0">
      <text>
        <r>
          <rPr>
            <sz val="9"/>
            <color indexed="81"/>
            <rFont val="Tahoma"/>
            <family val="2"/>
          </rPr>
          <t>จ่ายจริง 11 ด.35,115832
(เฉลี่ย/ละ 3.1ล้าน )
ปี66ลดCOVIDเพิ่มเปิดบริการตึก6ชั้น</t>
        </r>
      </text>
    </comment>
    <comment ref="E111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เฉลี่ยเดือนละ 210,000 บาท</t>
        </r>
      </text>
    </comment>
    <comment ref="F111" authorId="4" shapeId="0">
      <text>
        <r>
          <rPr>
            <b/>
            <sz val="9"/>
            <color indexed="81"/>
            <rFont val="Tahoma"/>
            <family val="2"/>
          </rPr>
          <t xml:space="preserve">จ่ายจริง11ด.2,075,000บาท
(เฉลี่ย/ด.184,000บาท)
ปี65 ประมาณการเพิ่ม
เฉลี่ย/ด.250,000 บาท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1" authorId="4" shape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12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ยาม 7 คน แม่บ้าน 13 คน+แผนไทยปี 65  ปรับเป็นลูกจ้างชั่วคราวรายวัน รายคาบ</t>
        </r>
      </text>
    </comment>
    <comment ref="F112" authorId="4" shapeId="0">
      <text>
        <r>
          <rPr>
            <b/>
            <sz val="9"/>
            <color indexed="81"/>
            <rFont val="Tahoma"/>
            <family val="2"/>
          </rPr>
          <t>ปรับเปลี่ยนเป็นลูกจ้างรายวัน/รายคาบ/ชั่วคราว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7" authorId="4" shapeId="0">
      <text>
        <r>
          <rPr>
            <sz val="9"/>
            <color indexed="81"/>
            <rFont val="Tahoma"/>
            <family val="2"/>
          </rPr>
          <t xml:space="preserve">
เดิมมีแพทย์3คน เพิ่ม2คน
จ่ายจริงต่อเดือน 25,000บาท
รายละ5,000 บาท
</t>
        </r>
      </text>
    </comment>
    <comment ref="E118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11 เดือน 490,000 บาท แต่ทราบว่ายังเบิกจ่ายไม่หมด และช่วงโควิดงดประชุมอบรม</t>
        </r>
      </text>
    </comment>
    <comment ref="F118" authorId="4" shapeId="0">
      <text>
        <r>
          <rPr>
            <sz val="9"/>
            <color indexed="81"/>
            <rFont val="Tahoma"/>
            <family val="2"/>
          </rPr>
          <t xml:space="preserve">11ด.877,342บาท
ประมาณการเพิ่มเติมเนื่องจากCOVIDลดลง
อาจมีการอบรมมาขึ้น
</t>
        </r>
      </text>
    </comment>
    <comment ref="E120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จ้างเหมารวมทุกอย่างซ่อมรถ สูบส้วม ถ่ายเอกสาร ฯ</t>
        </r>
      </text>
    </comment>
    <comment ref="F120" authorId="2" shapeId="0">
      <text>
        <r>
          <rPr>
            <b/>
            <sz val="9"/>
            <color indexed="81"/>
            <rFont val="Tahoma"/>
            <family val="2"/>
          </rPr>
          <t>NB-Strategic:</t>
        </r>
        <r>
          <rPr>
            <sz val="9"/>
            <color indexed="81"/>
            <rFont val="Tahoma"/>
            <family val="2"/>
          </rPr>
          <t xml:space="preserve">
จ้างเหมาทุกอย่างที่ไม่ใช่ซ่อมแซม</t>
        </r>
      </text>
    </comment>
    <comment ref="E121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ซ่อมแซมทั่วไป+ซ่อมแซมทันตกรรม 250,000 </t>
        </r>
      </text>
    </comment>
    <comment ref="E122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ค่าฟอกไต8,969,400+แมมโมแกรม61,785</t>
        </r>
      </text>
    </comment>
    <comment ref="F122" authorId="2" shapeId="0">
      <text>
        <r>
          <rPr>
            <b/>
            <sz val="9"/>
            <color indexed="81"/>
            <rFont val="Tahoma"/>
            <family val="2"/>
          </rPr>
          <t>NB-Strategic:</t>
        </r>
        <r>
          <rPr>
            <sz val="9"/>
            <color indexed="81"/>
            <rFont val="Tahoma"/>
            <family val="2"/>
          </rPr>
          <t xml:space="preserve">
จ้างเหมา LAB6.69ล.+จ้างเหมา CT scan2ล.+มวลกระดูก1.5 ล้าน+ฟอกไต8.9+แมมโมแกรม 6หมื่น เหมาไต9,993,978</t>
        </r>
      </text>
    </comment>
    <comment ref="E123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ทำฟันปลอม 650,000  LAB 4,000,000 บาท</t>
        </r>
      </text>
    </comment>
    <comment ref="F123" authorId="2" shapeId="0">
      <text>
        <r>
          <rPr>
            <b/>
            <sz val="9"/>
            <color indexed="81"/>
            <rFont val="Tahoma"/>
            <family val="2"/>
          </rPr>
          <t>NB-Strategic:</t>
        </r>
        <r>
          <rPr>
            <sz val="9"/>
            <color indexed="81"/>
            <rFont val="Tahoma"/>
            <family val="2"/>
          </rPr>
          <t xml:space="preserve">
ค่าจ้างLABนอก 3,600,000 บาท ทันตกรรม650,000</t>
        </r>
      </text>
    </comment>
    <comment ref="E124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ค่าเอกซเรย์เฉลี่ย เดือนละ 112,900 บาท แปลงสัณญาณภาพ 35,000 เช่าเครื่องอ่านสัญญาณภาพเอกซเรย์ 77,900 บาท</t>
        </r>
      </text>
    </comment>
    <comment ref="F124" authorId="5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เครื่องซเรย์ 67,900 คำนวน 6 เดือน ยกเลิกจ้างอันเดิม มีเครื่องเป็นของตัวเอง+ แต่ยังมีจ้างเสริม 12เดือน เดือนละ60,000</t>
        </r>
      </text>
    </comment>
    <comment ref="E126" authorId="3" shapeId="0">
      <text>
        <r>
          <rPr>
            <b/>
            <sz val="9"/>
            <color indexed="81"/>
            <rFont val="Tahoma"/>
            <family val="2"/>
          </rPr>
          <t>1-3H7:ใช้จริง  11เดือน
5,309,767.04บาท
เฉลี่ย/เดือน 482,706.09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6" authorId="4" shapeId="0">
      <text>
        <r>
          <rPr>
            <b/>
            <sz val="9"/>
            <color indexed="81"/>
            <rFont val="Tahoma"/>
            <family val="2"/>
          </rPr>
          <t>ใช้จริง11ด.5,656,551บาท</t>
        </r>
        <r>
          <rPr>
            <sz val="9"/>
            <color indexed="81"/>
            <rFont val="Tahoma"/>
            <family val="2"/>
          </rPr>
          <t xml:space="preserve">
เฉลี่ย/ด.514,231บาท
ปรับเพิ่มเปิดตึก6ชั้น
ประมาณการเดือนละ600,000</t>
        </r>
      </text>
    </comment>
    <comment ref="E127" authorId="3" shapeId="0">
      <text>
        <r>
          <rPr>
            <b/>
            <sz val="9"/>
            <color indexed="81"/>
            <rFont val="Tahoma"/>
            <family val="2"/>
          </rPr>
          <t>1-3H7:มีระบบประปาใช้เอง ของ รพ.</t>
        </r>
      </text>
    </comment>
    <comment ref="F127" authorId="4" shapeId="0">
      <text>
        <r>
          <rPr>
            <sz val="9"/>
            <color indexed="81"/>
            <rFont val="Tahoma"/>
            <family val="2"/>
          </rPr>
          <t>มีระบบประปารพ.ใช้เอง ตั้งไว้สำรองในกรณีฉุกเฉิน ปีที่แล้วใช้ไป 60,000 บาท</t>
        </r>
      </text>
    </comment>
    <comment ref="E128" authorId="3" shapeId="0">
      <text>
        <r>
          <rPr>
            <b/>
            <sz val="9"/>
            <color indexed="81"/>
            <rFont val="Tahoma"/>
            <family val="2"/>
          </rPr>
          <t xml:space="preserve">1-3H7:ใช้จริง  12เดือน
</t>
        </r>
        <r>
          <rPr>
            <sz val="9"/>
            <color indexed="81"/>
            <rFont val="Tahoma"/>
            <family val="2"/>
          </rPr>
          <t>350,000 บาท
เฉลี่ย/เดือน29,166.67 บาท (เพิ่มเบอร์โทร 4เบอร์) เพิ่ม ติดตามคนไข้ Covid+ Consalt แพทย์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3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ประมาณการจากปีที่แล้ว มีการจัดซื้อ เพื่อสอบสวน รักษา ป้องกัน ฟื้นฟู โควิด1,346,837.90 บาท</t>
        </r>
      </text>
    </comment>
    <comment ref="E145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เพิ่ม 2.8 ล้าน</t>
        </r>
      </text>
    </comment>
    <comment ref="F145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เพิ่มบริการอายุรกรรม เพิ่มบริการออร์โธปิดิกส์นอกเวลา เพิ่มบริการขยายเตียงไต เพิ่มบริการ ICU +วัคซีนสุนัขบ้าพิษซื้อ 8 แสน  ยาทั่วไป34,717,192.22+ยาสนับสนุน 5,166,837.00</t>
        </r>
      </text>
    </comment>
    <comment ref="E146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วมย.เฉพาะบริหาร 3,600,000 + เภสัช กลุ่มการ กายภาพ 14,477,931.9</t>
        </r>
      </text>
    </comment>
    <comment ref="F146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วมย.บริหาร 3.8 วมย.พี่ฝน 20 ล้านกว่า+รองเท้าใบหวาน400*2000=8แสน</t>
        </r>
      </text>
    </comment>
    <comment ref="E147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6 เดือนหลังเพิ่มจากเดิม 17 ล้าน เพิ่มบริการตรวจ ATK ,3 gene,Raipid</t>
        </r>
      </text>
    </comment>
    <comment ref="E148" authorId="1" shapeId="0">
      <text>
        <r>
          <rPr>
            <b/>
            <sz val="9"/>
            <color indexed="81"/>
            <rFont val="Tahoma"/>
            <family val="2"/>
          </rPr>
          <t xml:space="preserve">Windows User: วัสดุทันตกรรม2.5 ล้าน </t>
        </r>
      </text>
    </comment>
    <comment ref="F151" authorId="1" shapeId="0">
      <text>
        <r>
          <rPr>
            <b/>
            <sz val="9"/>
            <color indexed="81"/>
            <rFont val="Tahoma"/>
            <family val="2"/>
          </rPr>
          <t>Windows User:แผนปฏิบัติการ 15 /บาทต่อหัวประชากร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2" authorId="2" shapeId="0">
      <text>
        <r>
          <rPr>
            <b/>
            <sz val="9"/>
            <color indexed="81"/>
            <rFont val="Tahoma"/>
            <family val="2"/>
          </rPr>
          <t>NB-Strategic:</t>
        </r>
        <r>
          <rPr>
            <sz val="9"/>
            <color indexed="81"/>
            <rFont val="Tahoma"/>
            <family val="2"/>
          </rPr>
          <t xml:space="preserve">
วิสัญญีพยาบาล</t>
        </r>
      </text>
    </comment>
    <comment ref="F152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70,000/คน (ICU วิกฤติ เวชกิจฉุกเฉิน IMC ,อายุรกรรม)ไม่เกิน10 คน</t>
        </r>
      </text>
    </comment>
    <comment ref="F153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โครงการคลินิกหมอครอบครัว812,880</t>
        </r>
      </text>
    </comment>
    <comment ref="E155" authorId="2" shapeId="0">
      <text>
        <r>
          <rPr>
            <b/>
            <sz val="9"/>
            <color indexed="81"/>
            <rFont val="Tahoma"/>
            <family val="2"/>
          </rPr>
          <t>NB-Strategic:</t>
        </r>
        <r>
          <rPr>
            <sz val="9"/>
            <color indexed="81"/>
            <rFont val="Tahoma"/>
            <family val="2"/>
          </rPr>
          <t xml:space="preserve">
รายได้ 1.8 ล้าน กันเงิน ตามจ่าย 5.5 ล้าน</t>
        </r>
      </text>
    </comment>
    <comment ref="E159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สนับสนุน ฉ.11 รพ.สต. 2,526,400+สนับสนุน สสอ.200,000+5%=441720 สนับสนุน ค่าอาหารผู้ป่วย HI ประมาณ การถึง =5 ล้าน</t>
        </r>
      </text>
    </comment>
    <comment ref="F159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ฉ.11 ขรก.
ลูกข่าย=2,511,800+ค่าจ้างส่วนที่เหลือหลังค่าจ้างหักFixcost แห่งละ 21,000 บาท=8,053,751.88
 +สนับสนุนทรายมูล 363,000+89,745(แผนปฏิบัติการ)</t>
        </r>
      </text>
    </comment>
    <comment ref="E160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ค่าจ้างนักเรียนทุน 25 คน คนละ 40,000 บาท ปี 2=11 ปี3=6คน ปี4=8คน</t>
        </r>
      </text>
    </comment>
    <comment ref="F160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นร.ทุน ปี 1 นักเรียนทุนพยาบาล ปีการศึกษา 2565 =6*40000 =240000
นักเรียนทุนพยาบาลปี 2 ปีการศึกษา 2564 =6*40000 =240000
นักเรียนทุนพยาบาล ปี3 ปีการศึกษา 2563 =11*40000 =440000
นักเรียนทุนพยาบาล ปี 4 ปีการศึกษา 2562 =6*40000 =240000
รวม 1,160,000 บาท</t>
        </r>
      </text>
    </comment>
    <comment ref="E165" authorId="2" shapeId="0">
      <text>
        <r>
          <rPr>
            <b/>
            <sz val="9"/>
            <color indexed="81"/>
            <rFont val="Tahoma"/>
            <family val="2"/>
          </rPr>
          <t>NB-Strategic:</t>
        </r>
        <r>
          <rPr>
            <sz val="9"/>
            <color indexed="81"/>
            <rFont val="Tahoma"/>
            <family val="2"/>
          </rPr>
          <t xml:space="preserve">
ครุภัณฑ์ทางการแพทย์เงินบำรุง</t>
        </r>
      </text>
    </comment>
  </commentList>
</comments>
</file>

<file path=xl/comments2.xml><?xml version="1.0" encoding="utf-8"?>
<comments xmlns="http://schemas.openxmlformats.org/spreadsheetml/2006/main">
  <authors>
    <author>ASUS</author>
    <author>HP</author>
    <author>Windows10</author>
    <author>Master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บันทึกตามที่เบิกจากคลัง 
ตามจำนวนจ้าราชการและลูกจ้างประจำ 
ตามสิทธิที่พึงได้</t>
        </r>
      </text>
    </comment>
    <comment ref="AR6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สสอ./ปิยะพร/สมปอง 3500*3*12=126,000
</t>
        </r>
      </text>
    </comment>
    <comment ref="T7" authorId="2" shapeId="0">
      <text>
        <r>
          <rPr>
            <b/>
            <sz val="9"/>
            <color indexed="81"/>
            <rFont val="Tahoma"/>
            <family val="2"/>
          </rPr>
          <t xml:space="preserve"> เงินเพิ่มการครองชีพชั่วคราว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7" authorId="2" shapeId="0">
      <text>
        <r>
          <rPr>
            <b/>
            <sz val="9"/>
            <color indexed="81"/>
            <rFont val="Tahoma"/>
            <family val="2"/>
          </rPr>
          <t xml:space="preserve">ค่าครองชีพออฟ </t>
        </r>
        <r>
          <rPr>
            <sz val="9"/>
            <color indexed="81"/>
            <rFont val="Tahoma"/>
            <family val="2"/>
          </rPr>
          <t xml:space="preserve">
1435/ด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บันทึกในผลการดำเนินงาน
การทำแผนไม่บันทึก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บันทึกในผลการดำเนินงาน
การทำแผนไม่บันทึก</t>
        </r>
      </text>
    </comment>
    <comment ref="F18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fixcost+ยา + วมย + ทันตกรรม 13 ล้าน(13,943,890.39) ดึงกลับคืนแม่ 3.5 ล้านเหลือ 
10,443,890.39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9 บาททุกสิทธิ์+โครงการ 100,000 บาท สสอ.</t>
        </r>
      </text>
    </comment>
    <comment ref="AR23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ปชก 65:
11 คน * 9 บ
คก pp สสอ 100,000</t>
        </r>
      </text>
    </comment>
    <comment ref="F88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>ฉ.11 ขรก.
ลูกข่าย=2,511,800+ค่าจ้างส่วนที่เหลือหลังค่าจ้างหักFixcost แห่งละ 21,000 *12=3,895,751.88 เดือน บาท= บริจาค + ดอกเบี้ย + อื่น ๆ</t>
        </r>
      </text>
    </comment>
    <comment ref="AC88" authorId="3" shapeId="0">
      <text>
        <r>
          <rPr>
            <b/>
            <sz val="9"/>
            <color indexed="81"/>
            <rFont val="Tahoma"/>
            <family val="2"/>
          </rPr>
          <t>Master:</t>
        </r>
        <r>
          <rPr>
            <sz val="9"/>
            <color indexed="81"/>
            <rFont val="Tahoma"/>
            <family val="2"/>
          </rPr>
          <t xml:space="preserve">
ฉ11=262,900
ดอกเบี้ย= 421.18
ใบรับรองตรวจ ATK= 5950
รวม
</t>
        </r>
      </text>
    </comment>
    <comment ref="AD88" authorId="3" shapeId="0">
      <text>
        <r>
          <rPr>
            <b/>
            <sz val="9"/>
            <color indexed="81"/>
            <rFont val="Tahoma"/>
            <family val="2"/>
          </rPr>
          <t>Master:</t>
        </r>
        <r>
          <rPr>
            <sz val="9"/>
            <color indexed="81"/>
            <rFont val="Tahoma"/>
            <family val="2"/>
          </rPr>
          <t xml:space="preserve">
ฉ11=276000
ดอกเบี้ย=500
ขออสนับสนุน เตรียมรับ สอน66 = 100,000
</t>
        </r>
      </text>
    </comment>
    <comment ref="AQ88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เงินบริจาค+ดอกเบี้ย 4576.16
คก.จ.ระยอง 250000
คก.ไข้เลือดออก 50000
คก.เงิน pp+เงินบำรุง 188220
คก.ปรับปรุงอาคารฯ 140000
ผบก.อุมา 30000</t>
        </r>
      </text>
    </comment>
    <comment ref="AR88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เงินบริจาค+ดอกเบี้ย 5,000
ค่าเช่าห้องประชุม 6,000
พัฒนาบุคลากรสสอ. 71,700
ค่าจ้างลจ.ชค. 192,840
ค่าสมทบปก.ลจ.ชค.9,000</t>
        </r>
      </text>
    </comment>
    <comment ref="AR103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1 คน</t>
        </r>
      </text>
    </comment>
    <comment ref="AR104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5 คน</t>
        </r>
      </text>
    </comment>
    <comment ref="AR118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เบี้ยเลี้ยงในจว. 69,120
เบี้ยเลี้ยงในพท. 247,680</t>
        </r>
      </text>
    </comment>
    <comment ref="AR120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จ้างทำระบบsolar roof  350000</t>
        </r>
      </text>
    </comment>
    <comment ref="AQ128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โทรศัพท์ 11,544
อินเตอร์เน็ต 10,027.56</t>
        </r>
      </text>
    </comment>
    <comment ref="AR128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โทรศัพท์ 150บ*12ด=1,800บ.
อินเตอร์เน็ต 600บ*12ด=7200 บ</t>
        </r>
      </text>
    </comment>
    <comment ref="AR143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ซื้อเครื่องprinterทดแทน</t>
        </r>
      </text>
    </comment>
    <comment ref="AR151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คก pp สสอ 100,000
</t>
        </r>
      </text>
    </comment>
    <comment ref="H152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วิทยา อบรมเวชฯ</t>
        </r>
      </text>
    </comment>
    <comment ref="K152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ศิรยา ผบก 
</t>
        </r>
      </text>
    </comment>
    <comment ref="T152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ไพโรจน์ ผบก</t>
        </r>
      </text>
    </comment>
    <comment ref="AF152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อุบลวรรณ ผบก 30000</t>
        </r>
      </text>
    </comment>
    <comment ref="AH152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วรรณฤดี ผบก 30000</t>
        </r>
      </text>
    </comment>
    <comment ref="AN152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กมลชนก พยบ.เวช</t>
        </r>
      </text>
    </comment>
    <comment ref="AQ152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อุมา ผบก</t>
        </r>
      </text>
    </comment>
    <comment ref="AR152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สมปอง ผบต 25000
หัวหน้ากลุ่มงาน/งาน หัวละ 2500-3000 บ. = 46700</t>
        </r>
      </text>
    </comment>
    <comment ref="AD160" authorId="3" shapeId="0">
      <text>
        <r>
          <rPr>
            <b/>
            <sz val="9"/>
            <color indexed="81"/>
            <rFont val="Tahoma"/>
            <family val="2"/>
          </rPr>
          <t>Master:ขอสนับสนุนเตรียมงานรับตรวจเยี่ยม สอน.ปี 66</t>
        </r>
      </text>
    </comment>
  </commentList>
</comments>
</file>

<file path=xl/comments3.xml><?xml version="1.0" encoding="utf-8"?>
<comments xmlns="http://schemas.openxmlformats.org/spreadsheetml/2006/main">
  <authors>
    <author>RadiologisT</author>
    <author>HP</author>
    <author>ASUS</author>
  </authors>
  <commentList>
    <comment ref="F6" authorId="0" shapeId="0">
      <text>
        <r>
          <rPr>
            <sz val="8"/>
            <color indexed="81"/>
            <rFont val="Tahoma"/>
            <family val="2"/>
          </rPr>
          <t xml:space="preserve">ข้าราชการ (50 คน) 
</t>
        </r>
      </text>
    </comment>
    <comment ref="F7" authorId="0" shapeId="0">
      <text>
        <r>
          <rPr>
            <sz val="8"/>
            <color indexed="81"/>
            <rFont val="Tahoma"/>
            <family val="2"/>
          </rPr>
          <t xml:space="preserve">6 คน
-แพทย์ 1
-ทันตแพทย์ 1
-เภสัชกร 1
-พยาบาล 2 
-นักโภชนากร 1
</t>
        </r>
      </text>
    </comment>
    <comment ref="F8" authorId="0" shapeId="0">
      <text>
        <r>
          <rPr>
            <sz val="8"/>
            <color indexed="81"/>
            <rFont val="Tahoma"/>
            <family val="2"/>
          </rPr>
          <t xml:space="preserve">1 คน
</t>
        </r>
      </text>
    </comment>
    <comment ref="F9" authorId="0" shapeId="0">
      <text>
        <r>
          <rPr>
            <sz val="8"/>
            <color indexed="81"/>
            <rFont val="Tahoma"/>
            <family val="2"/>
          </rPr>
          <t xml:space="preserve">2 คน 
- นว.การเงิน 1 
- นว.พัสดุ 1
</t>
        </r>
      </text>
    </comment>
    <comment ref="D14" authorId="1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จากตัวเลขจัดทำแผน
</t>
        </r>
      </text>
    </comment>
    <comment ref="D17" authorId="2" shapeId="0">
      <text>
        <r>
          <rPr>
            <sz val="9"/>
            <color indexed="81"/>
            <rFont val="Tahoma"/>
            <family val="2"/>
          </rPr>
          <t xml:space="preserve">OP เกณฑ์คุณภาพบริการปฐมภูมิ และ หน่วยรับส่งต่อ
</t>
        </r>
      </text>
    </comment>
  </commentList>
</comments>
</file>

<file path=xl/comments4.xml><?xml version="1.0" encoding="utf-8"?>
<comments xmlns="http://schemas.openxmlformats.org/spreadsheetml/2006/main">
  <authors>
    <author>RadiologisT</author>
  </authors>
  <commentList>
    <comment ref="F6" authorId="0" shapeId="0">
      <text>
        <r>
          <rPr>
            <sz val="8"/>
            <color indexed="81"/>
            <rFont val="Tahoma"/>
            <family val="2"/>
          </rPr>
          <t xml:space="preserve">ข้าราชการ (50 คน) 
</t>
        </r>
      </text>
    </comment>
    <comment ref="F7" authorId="0" shapeId="0">
      <text>
        <r>
          <rPr>
            <sz val="8"/>
            <color indexed="81"/>
            <rFont val="Tahoma"/>
            <family val="2"/>
          </rPr>
          <t xml:space="preserve">6 คน
-แพทย์ 1
-ทันตแพทย์ 1
-เภสัชกร 1
-พยาบาล 2 
-นักโภชนากร 1
</t>
        </r>
      </text>
    </comment>
    <comment ref="F8" authorId="0" shapeId="0">
      <text>
        <r>
          <rPr>
            <sz val="8"/>
            <color indexed="81"/>
            <rFont val="Tahoma"/>
            <family val="2"/>
          </rPr>
          <t xml:space="preserve">1 คน
</t>
        </r>
      </text>
    </comment>
    <comment ref="F9" authorId="0" shapeId="0">
      <text>
        <r>
          <rPr>
            <sz val="8"/>
            <color indexed="81"/>
            <rFont val="Tahoma"/>
            <family val="2"/>
          </rPr>
          <t xml:space="preserve">2 คน 
- นว.การเงิน 1 
- นว.พัสดุ 1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 xml:space="preserve">34 คน
- แพทย์ 4
- ทันตแพทย์ 2
- เภสัชกร 3
- พยาบาล 24
- นักกายภาพ 1
</t>
        </r>
      </text>
    </comment>
    <comment ref="F13" authorId="0" shapeId="0">
      <text>
        <r>
          <rPr>
            <sz val="8"/>
            <color indexed="81"/>
            <rFont val="Tahoma"/>
            <family val="2"/>
          </rPr>
          <t xml:space="preserve">34 คน
- แพทย์ 4
- ทันตแพทย์ 2
- เภสัชกร 3
- พยาบาล 24
- นักกายภาพ 1
</t>
        </r>
      </text>
    </comment>
    <comment ref="F14" authorId="0" shapeId="0">
      <text>
        <r>
          <rPr>
            <sz val="8"/>
            <color indexed="81"/>
            <rFont val="Tahoma"/>
            <family val="2"/>
          </rPr>
          <t xml:space="preserve">1.ค่าตอบแทนพิเศษชายแดนภาคใต้ (บริการ) =8280 (จากข้อมูลสนับสนุน)
2. เงินชดเชยสมาชิก กบข.=338,000 (จากข้อมูลงบทดลอง สค.63)
3. เงินสมทบ กบข.=226000 (จากข้อมูลงบทดลอง สค.63)
4.เงินช่วยการศึกษาบุตร=36300 (ประมาณการจากงบทดลอง สค.2563)
5.เงินช่วยค่ารักษาพยาบาลประเภทผู้ป่วยนอก=20,000 (ประมาณการจากงบทดลอง สค.2563)
</t>
        </r>
      </text>
    </comment>
    <comment ref="F16" authorId="0" shapeId="0">
      <text>
        <r>
          <rPr>
            <sz val="8"/>
            <color indexed="81"/>
            <rFont val="Tahoma"/>
            <family val="2"/>
          </rPr>
          <t xml:space="preserve">-ลูกจ้างชั่วคราว(24 คน) =2,477,280 บาท 
-จ้างเหมาบริการ(6 คน ) 534,360+54,000  = 588,360 บาท 
</t>
        </r>
      </text>
    </comment>
    <comment ref="F17" authorId="0" shapeId="0">
      <text>
        <r>
          <rPr>
            <sz val="8"/>
            <color indexed="81"/>
            <rFont val="Tahoma"/>
            <family val="2"/>
          </rPr>
          <t xml:space="preserve">พ.กระทรวง 22 คน
</t>
        </r>
      </text>
    </comment>
    <comment ref="F18" authorId="0" shapeId="0">
      <text>
        <r>
          <rPr>
            <sz val="8"/>
            <color indexed="81"/>
            <rFont val="Tahoma"/>
            <family val="2"/>
          </rPr>
          <t xml:space="preserve">- สมทบ ลูกจ้างชั่วคราว 122,940
- สมทบ พ.กระทรวงฯ 130,332
- เงินสมทบกองทุนทดแทน 2%(นายจ้างสมทบ) =7,500
</t>
        </r>
      </text>
    </comment>
    <comment ref="F20" authorId="0" shapeId="0">
      <text>
        <r>
          <rPr>
            <sz val="8"/>
            <color indexed="81"/>
            <rFont val="Tahoma"/>
            <family val="2"/>
          </rPr>
          <t xml:space="preserve">ลูกจ้างชั่วคราว  
- พยาบาลวิชาชีพ 1 คน
</t>
        </r>
      </text>
    </comment>
    <comment ref="F21" authorId="0" shapeId="0">
      <text>
        <r>
          <rPr>
            <sz val="8"/>
            <color indexed="81"/>
            <rFont val="Tahoma"/>
            <family val="2"/>
          </rPr>
          <t xml:space="preserve">จากข้อมูลสนับสนุน
1. พกส.= 336,000
2.ลูกจ้างชั่วคราว= 368,400
3.ลูกจ้างประจำ= 18,000
4.พนักงานราชการ = 57,600
5.ข้าราชการ=1,565,700 (3,590,000ทั้งหมด-2,024,300ยอดวางฎีกาปี63)
</t>
        </r>
      </text>
    </comment>
    <comment ref="F22" authorId="0" shapeId="0">
      <text>
        <r>
          <rPr>
            <sz val="8"/>
            <color indexed="81"/>
            <rFont val="Tahoma"/>
            <family val="2"/>
          </rPr>
          <t xml:space="preserve">ประมาณการจากงบทดลอง สค.63
</t>
        </r>
      </text>
    </comment>
    <comment ref="F23" authorId="0" shapeId="0">
      <text>
        <r>
          <rPr>
            <sz val="8"/>
            <color indexed="81"/>
            <rFont val="Tahoma"/>
            <family val="2"/>
          </rPr>
          <t xml:space="preserve">ข้อมูลจากไฟล์สนับสนุน 
</t>
        </r>
      </text>
    </comment>
    <comment ref="F31" authorId="0" shapeId="0">
      <text>
        <r>
          <rPr>
            <u/>
            <sz val="8"/>
            <color indexed="81"/>
            <rFont val="Tahoma"/>
            <family val="2"/>
          </rPr>
          <t>ค่าจ้างเหมาอื่น</t>
        </r>
        <r>
          <rPr>
            <sz val="8"/>
            <color indexed="81"/>
            <rFont val="Tahoma"/>
            <family val="2"/>
          </rPr>
          <t xml:space="preserve"> 
-ค่าจ้างเหมาทำอาหาร เดือนล่ะ 50,000 = 600,000.-
-ค่าจ้างเปลี่ยนสารระบบกรองน้ำ RO (มี 5 จุด เปลี่ยนปีล่ะ 3 ครั้ง ครั้งล่ะ 45000 บาท)    = 135,000.-
-ค่าจ้างเหมาบำรุงรักษาเครื่องปรับอากาศ 63 เครื่อง * 2 ครั้ง =75,000.-
-ค่าจ้างกำจัดปลวก ปี ล่ะ 2 ครั้ง  ๆ ล่ะ 40,000 =  80,000.-
-ค่าเช่าเครื่องถ่ายเอกสาร เดือน ล่ะ 4,000  =   48,000.
-จ้างกำจัดสิ่งปฏิกูล       =   10,000.-
-ค่ากำจัดขยะติดเชื้อ      =   70,000.-
</t>
        </r>
        <r>
          <rPr>
            <u/>
            <sz val="8"/>
            <color indexed="81"/>
            <rFont val="Tahoma"/>
            <family val="2"/>
          </rPr>
          <t>ค่าซ่อมแซม</t>
        </r>
        <r>
          <rPr>
            <sz val="8"/>
            <color indexed="81"/>
            <rFont val="Tahoma"/>
            <family val="2"/>
          </rPr>
          <t xml:space="preserve">
-ค่าซ่อมบำรุงรถยนต์ราชการ 5 คัน = 90,000.-
-ค่าซ่อมแซมครุภัณฑ์งานบ้านงานครัว = 15,000.-
-ค่าซ่อมบำรุงครุภัณฑ์คอมพิวเตอร์ = 25,000.-
-ค่าซ่อมแซมครุภัณฑ์การแพทย์ =  200,000.-
-ค่าซ่อมบำรุงเครื่องกำเนิดไฟฟ้า 2 ครั้ง =  50,000.-
-ค่าซ่อมบำรุงครุภัณฑ์การเกษตร  =  5,000.-
</t>
        </r>
      </text>
    </comment>
    <comment ref="F32" authorId="0" shapeId="0">
      <text>
        <r>
          <rPr>
            <sz val="8"/>
            <color indexed="81"/>
            <rFont val="Tahoma"/>
            <family val="2"/>
          </rPr>
          <t xml:space="preserve">จ้างทำฟันปลอม
</t>
        </r>
      </text>
    </comment>
    <comment ref="F33" authorId="0" shapeId="0">
      <text>
        <r>
          <rPr>
            <u/>
            <sz val="8"/>
            <color indexed="81"/>
            <rFont val="Tahoma"/>
            <family val="2"/>
          </rPr>
          <t>ค่าจ้างตรวจทางห้องปฏิบัติการ</t>
        </r>
        <r>
          <rPr>
            <sz val="8"/>
            <color indexed="81"/>
            <rFont val="Tahoma"/>
            <family val="2"/>
          </rPr>
          <t xml:space="preserve">
Lab 400,000
Hba1c = 180,000
ค่าตรวจน้ำ 60000
</t>
        </r>
        <r>
          <rPr>
            <u/>
            <sz val="8"/>
            <color indexed="81"/>
            <rFont val="Tahoma"/>
            <family val="2"/>
          </rPr>
          <t xml:space="preserve">ค่าจ้างตรวจ X-Ray
</t>
        </r>
        <r>
          <rPr>
            <sz val="8"/>
            <color indexed="81"/>
            <rFont val="Tahoma"/>
            <family val="2"/>
          </rPr>
          <t xml:space="preserve">เดือนล่ะ 20,000*12= 240,000 บาท </t>
        </r>
      </text>
    </comment>
    <comment ref="F35" authorId="0" shapeId="0">
      <text>
        <r>
          <rPr>
            <sz val="8"/>
            <color indexed="81"/>
            <rFont val="Tahoma"/>
            <family val="2"/>
          </rPr>
          <t xml:space="preserve">ประมาณการจากงบทดลอง สค.63 และเนื่องจากมีการขยายและปรับปรุงห้อง ER , ห้อง Lab , ห้องบัตร , ห้องทันตกรรม จึงทำให้มีการประมาณการค่าไฟเพิ่มขึ้น
</t>
        </r>
      </text>
    </comment>
  </commentList>
</comments>
</file>

<file path=xl/comments5.xml><?xml version="1.0" encoding="utf-8"?>
<comments xmlns="http://schemas.openxmlformats.org/spreadsheetml/2006/main">
  <authors>
    <author>HP</author>
    <author>ASUS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จากตัวเลขจัดทำแผน
</t>
        </r>
      </text>
    </comment>
    <comment ref="D8" authorId="1" shapeId="0">
      <text>
        <r>
          <rPr>
            <sz val="9"/>
            <color indexed="81"/>
            <rFont val="Tahoma"/>
            <family val="2"/>
          </rPr>
          <t xml:space="preserve">OP เกณฑ์คุณภาพบริการปฐมภูมิ และ หน่วยรับส่งต่อ
</t>
        </r>
      </text>
    </comment>
  </commentList>
</comments>
</file>

<file path=xl/sharedStrings.xml><?xml version="1.0" encoding="utf-8"?>
<sst xmlns="http://schemas.openxmlformats.org/spreadsheetml/2006/main" count="2517" uniqueCount="1659">
  <si>
    <t>ลำดับ</t>
  </si>
  <si>
    <t>รายการ</t>
  </si>
  <si>
    <t>ร้อยละ</t>
  </si>
  <si>
    <t>รายได้จากงบประมาณ</t>
  </si>
  <si>
    <t>งบประมาณดำเนินการ</t>
  </si>
  <si>
    <t>รายได้จาก UC ต่อประชากร</t>
  </si>
  <si>
    <t>2.1กองทุนผู้ป่วยนอก OP</t>
  </si>
  <si>
    <t>2.2กองทุนผู้ป่วยใน IP</t>
  </si>
  <si>
    <t>2.3กองทุนสร้างเสริมสุขภาพและป้องกันโรค PP</t>
  </si>
  <si>
    <t>►งบรักษาพยาบาล  ต้อกระจก</t>
  </si>
  <si>
    <t>รายได้ค่าธรรมเนียม 30 บาท</t>
  </si>
  <si>
    <t>► ผู้ป่วยนอก</t>
  </si>
  <si>
    <t>► ผู้ป่วยใน</t>
  </si>
  <si>
    <t xml:space="preserve">งบบุคลากร </t>
  </si>
  <si>
    <t>งบบุคลากร L0 (งบประมาณ)</t>
  </si>
  <si>
    <t>เงินเดือนข้าราชการ</t>
  </si>
  <si>
    <t>เงินประจำตำแหน่ง</t>
  </si>
  <si>
    <t>ค่าจ้างประจำ</t>
  </si>
  <si>
    <t>เงินเดือน พ.ราชการ</t>
  </si>
  <si>
    <t>เงินตอบแทนรายเดือน</t>
  </si>
  <si>
    <t>งบบุคลากร L1 (เงินบำรุง)</t>
  </si>
  <si>
    <t>สมทบประกันสังคมส่วนนายจ้าง</t>
  </si>
  <si>
    <t>ค่าตอบแทน</t>
  </si>
  <si>
    <t xml:space="preserve">     ค่าตอบแทน พตส.</t>
  </si>
  <si>
    <t>ค่าไม่ทำเวชปฏิบัติ</t>
  </si>
  <si>
    <t xml:space="preserve">ค่าใช้จ่ายงบดำเนินการ </t>
  </si>
  <si>
    <t>ค่าใช้จ่ายดำเนินการ จาก เงินบำรุง</t>
  </si>
  <si>
    <t xml:space="preserve">ค่าใช้สอยอื่น </t>
  </si>
  <si>
    <t>ค่าใช้จ่ายไปราชการ ประชุม อบรม</t>
  </si>
  <si>
    <t>ค่าจ้างตรวจทางห้องปฏิบัติการ</t>
  </si>
  <si>
    <t>ค่าสาธารณูปโภค</t>
  </si>
  <si>
    <t>ค่าไฟฟ้า</t>
  </si>
  <si>
    <t>ค่าประปา</t>
  </si>
  <si>
    <t>ค่าโทรศัพท์+Internet</t>
  </si>
  <si>
    <t>ค่าไปรษณีย์</t>
  </si>
  <si>
    <t>ค่าวัสดุ</t>
  </si>
  <si>
    <t>ค่าวัสดุสำนักงาน</t>
  </si>
  <si>
    <t>ค่าวัสดุเชื้อเพลิง</t>
  </si>
  <si>
    <t>วัสดุอื่น</t>
  </si>
  <si>
    <t>ค่ายาและเวชภัณฑ์</t>
  </si>
  <si>
    <t>ค่ายา</t>
  </si>
  <si>
    <t>ค่าเวชภัณฑ์มิใช่ยา / วัสดุการแพทย์</t>
  </si>
  <si>
    <t>วัสดุวิทยาศาสตร์ /Lab</t>
  </si>
  <si>
    <t>วัสดุทันตกรรม</t>
  </si>
  <si>
    <t>ค่าใช้จ่ายตามโครงการตามแผนปฏิบัติการ</t>
  </si>
  <si>
    <t>โครงการส่งเสริมป้องกัน (งบจากกองทุนตำบล)</t>
  </si>
  <si>
    <t>โครงการส่งเสริมป้องกัน(เงินบำรุง/UC)</t>
  </si>
  <si>
    <t>โครงการพัฒนาบุคลากร สัมมนา (เงินบำรุง/UC)</t>
  </si>
  <si>
    <t>โครงการอื่น ๆ  (เงินบำรุง/UC)</t>
  </si>
  <si>
    <t>ค่าใช้จ่ายอื่น</t>
  </si>
  <si>
    <t>เหมาจ่ายรายหัว Prepaid</t>
  </si>
  <si>
    <t>Ø</t>
  </si>
  <si>
    <t>Øเงินเดือนข้าราชการ</t>
  </si>
  <si>
    <t>Øเงินประจำตำแหน่ง</t>
  </si>
  <si>
    <t>Øค่าจ้างประจำ</t>
  </si>
  <si>
    <t>Øเงินเดือน พ.ราชการ</t>
  </si>
  <si>
    <t>Øเงินตอบแทนรายเดือน</t>
  </si>
  <si>
    <t xml:space="preserve">Øเงินตอบแทนอื่น ๆ  </t>
  </si>
  <si>
    <t>Øประกันสังคม/กองทุนทดแทน</t>
  </si>
  <si>
    <t>Øพรบ.ผู้ประสบภัยจากรถ</t>
  </si>
  <si>
    <t>Øแรงงานต่างด้าวขึ้นทะเบียน</t>
  </si>
  <si>
    <r>
      <t>ค่าจ้างเหมาบริการทดแทนค่าแรง</t>
    </r>
    <r>
      <rPr>
        <sz val="10"/>
        <rFont val="Tahoma"/>
        <family val="2"/>
        <scheme val="minor"/>
      </rPr>
      <t>(ยาม,สะอาด,ขยะ,โรงอาหาร,แผนไทย)</t>
    </r>
  </si>
  <si>
    <t>งบตามเกณฑ์คุณภาพบริการ</t>
  </si>
  <si>
    <t>งบผู้ป่วยในสิทธิ UC Prepaid</t>
  </si>
  <si>
    <t>กองทุนบริการกรณีเฉพาะ Central Reimburse</t>
  </si>
  <si>
    <t>ในจังหวัด</t>
  </si>
  <si>
    <t>นอกจังหวัด</t>
  </si>
  <si>
    <t>รายได้ค่ารักษาพยาบาล Non-UC</t>
  </si>
  <si>
    <t>รายได้กองทุน EMS</t>
  </si>
  <si>
    <t>Øเงินชดเชยบริการผู้ป่วยระบบ EMS</t>
  </si>
  <si>
    <t>รายได้อื่น ๆ</t>
  </si>
  <si>
    <t>Ø  เงินบริจาค/ดอกเบี้ย/ใบรับรองแพทย์/สมุนไพร/อบต.</t>
  </si>
  <si>
    <t xml:space="preserve">ค่าใช้จ่าย </t>
  </si>
  <si>
    <t>ค่าจ้างชั่วคราว ลูกจ้างทั่วไป</t>
  </si>
  <si>
    <t>ค่าจ้างชั่วคราว พนักงานกระทรวงฯ</t>
  </si>
  <si>
    <t xml:space="preserve">     ค่าตอบแทนนอกเวลา OT / บ่ายดึก</t>
  </si>
  <si>
    <t>ค่าเวชปฏิบัติครอบครัว(เยี่ยมบ้าน ฯลฯ)</t>
  </si>
  <si>
    <t>รวมค่าใช้จ่าย</t>
  </si>
  <si>
    <t>ค่าใช้จ่ายตามจ่าย</t>
  </si>
  <si>
    <t>ซ่อมแซม</t>
  </si>
  <si>
    <t>ค่าใช้สอยอื่น</t>
  </si>
  <si>
    <t>Øค่ารักษาพยาบาลสิทธิอื่น(ชำระเงินเอง)</t>
  </si>
  <si>
    <t>แบบที่ 2</t>
  </si>
  <si>
    <t>รายได้</t>
  </si>
  <si>
    <t>ค่าใช้จ่าย</t>
  </si>
  <si>
    <t>รายได้ UC</t>
  </si>
  <si>
    <t>ต้นทุนยา</t>
  </si>
  <si>
    <t>รายได้จาก  EMS</t>
  </si>
  <si>
    <t>รายได้ค่ารักษาเบิกต้นสังกัด</t>
  </si>
  <si>
    <t>ต้นทุนวัสดุวิทยาศาสตร์การแพทย์</t>
  </si>
  <si>
    <t>รายได้ค่ารักษาเบิกจ่ายตรงกรมบัญชีกลาง</t>
  </si>
  <si>
    <t>เงินเดือนและค่าจ้างประจำ</t>
  </si>
  <si>
    <t>รายได้ประกันสังคม</t>
  </si>
  <si>
    <t>ค่าจ้างชั่วคราว</t>
  </si>
  <si>
    <t>รายได้แรงงานต่างด้าว</t>
  </si>
  <si>
    <t>รายได้ค่ารักษาและบริการอื่น ๆ</t>
  </si>
  <si>
    <t xml:space="preserve">ค่าใช้จ่ายบุคลากรอื่น </t>
  </si>
  <si>
    <t>รายได้งบประมาณส่วนบุคลากร</t>
  </si>
  <si>
    <t>ค่าใช้สอย</t>
  </si>
  <si>
    <t>รายได้อื่น</t>
  </si>
  <si>
    <t xml:space="preserve">ค่าสาธารณูปโภค </t>
  </si>
  <si>
    <t>รวมรายได้</t>
  </si>
  <si>
    <t xml:space="preserve">วัสดุใช้ไป </t>
  </si>
  <si>
    <t>ค่าเสื่อมราคาและค่าตัดจำหน่าย</t>
  </si>
  <si>
    <t>ส่วนต่างรายได้หักค่าใข้จ่าย</t>
  </si>
  <si>
    <t>ลงชื่อ                                          ผู้อำนวยการ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</si>
  <si>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</si>
  <si>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</si>
  <si>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</si>
  <si>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</si>
  <si>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</si>
  <si>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</si>
  <si>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</si>
  <si>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</si>
  <si>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</si>
  <si>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P13S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</si>
  <si>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</si>
  <si>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</si>
  <si>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</si>
  <si>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</si>
  <si>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</si>
  <si>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</si>
  <si>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</si>
  <si>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</si>
  <si>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</si>
  <si>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</si>
  <si>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</si>
  <si>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</si>
  <si>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P26S</t>
  </si>
  <si>
    <t>แม่ข่าย</t>
  </si>
  <si>
    <t>ลูกข่าย</t>
  </si>
  <si>
    <t>สัดส่วน</t>
  </si>
  <si>
    <t>งบประมาณ บุคลากร</t>
  </si>
  <si>
    <t xml:space="preserve">  </t>
  </si>
  <si>
    <t>เงินตอบแทนอื่น ๆ  พตส.</t>
  </si>
  <si>
    <t>ต่าง CUP ในจังหวัด</t>
  </si>
  <si>
    <t>ข้าราชการ/พนักงานรัฐวิสาหกิจ/เบิกต้นสังกัด</t>
  </si>
  <si>
    <t>ประกันสังคม/กองทุนทดแทน</t>
  </si>
  <si>
    <t>พรบ.ผู้ประสบภัยจากรถ</t>
  </si>
  <si>
    <t>แรงงานต่างด้าวขึ้นทะเบียน</t>
  </si>
  <si>
    <t>ค่ารักษาพยาบาลสิทธิอื่น</t>
  </si>
  <si>
    <t>รวมรายได้ทั้งหมด</t>
  </si>
  <si>
    <t>รายได้ EMS</t>
  </si>
  <si>
    <t>รายได้อื่น ๆดอกเบี้ย/ใบรับรองแพทย์/สมุนไพร/ อบต.</t>
  </si>
  <si>
    <t>ลูกข่าย  ( รพ.สต. )</t>
  </si>
  <si>
    <t>สมทบประกันสังคมส่วนนายจ้าง เพิ่ม 5%</t>
  </si>
  <si>
    <t>ค่าจ้างเหมาบริการทดแทนค่าแรง</t>
  </si>
  <si>
    <t>ค่าใช้สอยอื่น ซ่อมแซม / จ้างเหมาอื่น</t>
  </si>
  <si>
    <t>เงินบำรุงคงเหลือหักภาระผูกพัน</t>
  </si>
  <si>
    <t>2.4 กองทุนบริการกรณีเฉพาะ Central Reimburse</t>
  </si>
  <si>
    <t xml:space="preserve"> </t>
  </si>
  <si>
    <t>รวมเครือข่าย</t>
  </si>
  <si>
    <t>Øเบิกต้นสังกัด</t>
  </si>
  <si>
    <t>Øเบิกจ่ายตรง</t>
  </si>
  <si>
    <t>Ø PP ชุมชน(อปท.45)</t>
  </si>
  <si>
    <t>2.5 งบค่าบริการทางการแพทยที่เบิกจ่ายในลักษณะงบลงทุน</t>
  </si>
  <si>
    <t>ค่าตอบแทนกำลังคนด้านสาธารณสุข</t>
  </si>
  <si>
    <t>2.5 งบค่าบริการทางการแพทย์ที่จ่ายในลักษณะการลงทุน</t>
  </si>
  <si>
    <t>1.1 งบประมาณ บุคลากร</t>
  </si>
  <si>
    <t>1.2 งบประมาณดำเนินการ</t>
  </si>
  <si>
    <t xml:space="preserve">รายได้จาก UC </t>
  </si>
  <si>
    <t>เครือข่าย</t>
  </si>
  <si>
    <t>OP</t>
  </si>
  <si>
    <t>IP</t>
  </si>
  <si>
    <t>PP</t>
  </si>
  <si>
    <t>Total</t>
  </si>
  <si>
    <t>Copy Past Collum นี้</t>
  </si>
  <si>
    <t>จัดสรร</t>
  </si>
  <si>
    <t>ผลต่าง</t>
  </si>
  <si>
    <t>รหัสบัญชี</t>
  </si>
  <si>
    <t>ชื่อบัญชี</t>
  </si>
  <si>
    <t>จำนวนเงิน</t>
  </si>
  <si>
    <t>4201020106.101</t>
  </si>
  <si>
    <t>รายได้แผ่นดิน-เงินชดใช้จากการผิดสัญญาการศึกษาและดูงาน</t>
  </si>
  <si>
    <t>4201020199.101</t>
  </si>
  <si>
    <t>รายได้แผ่นดิน-ค่าปรับอื่น</t>
  </si>
  <si>
    <t>4202010199.101</t>
  </si>
  <si>
    <t>รายได้ค่าธรรมเนียมการบริการอื่น</t>
  </si>
  <si>
    <t>4202020102.101</t>
  </si>
  <si>
    <t>4202030105.101</t>
  </si>
  <si>
    <t>4203010101.101</t>
  </si>
  <si>
    <t>รายได้ดอกเบี้ยเงินฝากที่สถาบันการเงิน</t>
  </si>
  <si>
    <t>4205010104.101</t>
  </si>
  <si>
    <t>4205010110.101</t>
  </si>
  <si>
    <t>4206010102.101</t>
  </si>
  <si>
    <t>4207010102.102</t>
  </si>
  <si>
    <t>รายได้แผ่นดิน-ค่าปรับอื่นจ่ายคืน</t>
  </si>
  <si>
    <t>4301010102.101</t>
  </si>
  <si>
    <t>รายได้จากการจำหน่ายยาสมุนไพร -บุคคลภายนอก</t>
  </si>
  <si>
    <t>4301010102.102</t>
  </si>
  <si>
    <t>รายได้จากการจำหน่ายสินค้าอื่น ๆ -บุคคลภายนอก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</si>
  <si>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</si>
  <si>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</si>
  <si>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>รายได้จากการจำหน่ายยาสมุนไพร -หน่วยงานภาครัฐ</t>
  </si>
  <si>
    <t>รายได้จากการจำหน่ายสินค้าอื่น ๆ -หน่วยงานภาครัฐ</t>
  </si>
  <si>
    <t>4301020102.101</t>
  </si>
  <si>
    <t>รายได้ค่าสิ่งส่งตรวจ - บุคคลภายนอก</t>
  </si>
  <si>
    <t>4301020102.102</t>
  </si>
  <si>
    <t>รายได้ค่าตรวจสุขภาพ - บุคคลภายนอก</t>
  </si>
  <si>
    <t>4301020104.104</t>
  </si>
  <si>
    <t>4301020104.105</t>
  </si>
  <si>
    <t>4301020104.106</t>
  </si>
  <si>
    <t>4301020104.107</t>
  </si>
  <si>
    <t>4301020104.401</t>
  </si>
  <si>
    <t>4301020104.402</t>
  </si>
  <si>
    <t>4301020104.405</t>
  </si>
  <si>
    <t>ส่วนต่างค่ารักษาที่สูงกว่าข้อตกลงในการจ่ายตาม DRG -เบิกจ่ายตรงกรมบัญชีกลาง</t>
  </si>
  <si>
    <t>4301020104.406</t>
  </si>
  <si>
    <t>ส่วนต่างค่ารักษาที่ต่ำกว่าข้อตกลงในการจ่ายตาม DRG -เบิกจ่ายตรงกรมบัญชีกลาง</t>
  </si>
  <si>
    <t>4301020104.602</t>
  </si>
  <si>
    <t>4301020104.603</t>
  </si>
  <si>
    <t>4301020104.801</t>
  </si>
  <si>
    <t>4301020104.802</t>
  </si>
  <si>
    <t>4301020104.803</t>
  </si>
  <si>
    <t>4301020104.804</t>
  </si>
  <si>
    <t>4301020105.201</t>
  </si>
  <si>
    <t>4301020105.202</t>
  </si>
  <si>
    <t>4301020105.203</t>
  </si>
  <si>
    <t>4301020105.205</t>
  </si>
  <si>
    <t>4301020105.207</t>
  </si>
  <si>
    <t>4301020105.211</t>
  </si>
  <si>
    <t>รายได้กองทุน UC (งบลงทุน)</t>
  </si>
  <si>
    <t>4301020105.214</t>
  </si>
  <si>
    <t>4301020105.215</t>
  </si>
  <si>
    <t>4301020105.217</t>
  </si>
  <si>
    <t>4301020105.222</t>
  </si>
  <si>
    <t>รายได้กองทุน UC เฉพาะโรคอื่น</t>
  </si>
  <si>
    <t>4301020105.223</t>
  </si>
  <si>
    <t>4301020105.228</t>
  </si>
  <si>
    <t xml:space="preserve">รายได้กองทุน UC อื่น </t>
  </si>
  <si>
    <t>4301020105.229</t>
  </si>
  <si>
    <t>4301020105.231</t>
  </si>
  <si>
    <t>4301020105.232</t>
  </si>
  <si>
    <t>4301020105.239</t>
  </si>
  <si>
    <t>4301020105.240</t>
  </si>
  <si>
    <t>4301020105.241</t>
  </si>
  <si>
    <t>4301020105.242</t>
  </si>
  <si>
    <t>รายได้กองทุน UC-บริการพื้นที่เฉพาะ</t>
  </si>
  <si>
    <t>4301020105.243</t>
  </si>
  <si>
    <t>รายได้กองทุน UC (CF)</t>
  </si>
  <si>
    <t>4301020105.244</t>
  </si>
  <si>
    <t>4301020105.245</t>
  </si>
  <si>
    <t>4301020106.303</t>
  </si>
  <si>
    <t>รายได้กองทุนประกันสังคม</t>
  </si>
  <si>
    <t>4301020106.305</t>
  </si>
  <si>
    <t>4301020106.306</t>
  </si>
  <si>
    <t>4301020106.307</t>
  </si>
  <si>
    <t>4301020106.308</t>
  </si>
  <si>
    <t>4301020106.311</t>
  </si>
  <si>
    <t>รายได้ค่ารักษาประกันสังคม-กองทุนทดแทน</t>
  </si>
  <si>
    <t>4301020106.312</t>
  </si>
  <si>
    <t>รายได้ค่ารักษาประกันสังคม 72 ชั่วโมงแรก</t>
  </si>
  <si>
    <t>4301020106.313</t>
  </si>
  <si>
    <t>4301020106.314</t>
  </si>
  <si>
    <t>4301020106.315</t>
  </si>
  <si>
    <t>4301020106.317</t>
  </si>
  <si>
    <t>4301020106.319</t>
  </si>
  <si>
    <t>4301020106.320</t>
  </si>
  <si>
    <t>4301020106.502</t>
  </si>
  <si>
    <t>รายได้กองทุนแรงงานต่างด้าว</t>
  </si>
  <si>
    <t>4301020106.503</t>
  </si>
  <si>
    <t>4301020106.504</t>
  </si>
  <si>
    <t>4301020106.505</t>
  </si>
  <si>
    <t>4301020106.507</t>
  </si>
  <si>
    <t>4301020106.509</t>
  </si>
  <si>
    <t>4301020106.701</t>
  </si>
  <si>
    <t>4301020106.703</t>
  </si>
  <si>
    <t>4301020106.704</t>
  </si>
  <si>
    <t>4301020106.705</t>
  </si>
  <si>
    <t>ส่วนต่างค่ารักษาที่สูงกว่าข้อตกลงในการจ่ายตาม DRG บุคคลที่มีปัญหาสถานะและสิทธิ</t>
  </si>
  <si>
    <t>4301020106.706</t>
  </si>
  <si>
    <t>ส่วนต่างค่ารักษาที่ต่ำกว่าข้อตกลงในการจ่ายตาม DRG บุคคลที่มีปัญหาสถานะและสิทธิ</t>
  </si>
  <si>
    <t>4301020108.101</t>
  </si>
  <si>
    <t>รายได้เงินนอกงบประมาณ</t>
  </si>
  <si>
    <t>4301030102.101</t>
  </si>
  <si>
    <t>4301030104.101</t>
  </si>
  <si>
    <t>4302010106.101</t>
  </si>
  <si>
    <t>รายได้จากการช่วยเหลือเพื่อการดำเนินงานจาก อปท.</t>
  </si>
  <si>
    <t>4302010199.101</t>
  </si>
  <si>
    <t>4302020107.101</t>
  </si>
  <si>
    <t>รายได้จากการช่วยเหลือเพื่อการลงทุนจากอปท.</t>
  </si>
  <si>
    <t>4302020199.101</t>
  </si>
  <si>
    <t>รายได้จากการช่วยเหลือเพื่อการลงทุนอื่น</t>
  </si>
  <si>
    <t>4302030101.101</t>
  </si>
  <si>
    <t>4303010101.101</t>
  </si>
  <si>
    <t>4306010104.101</t>
  </si>
  <si>
    <t>รายรับจากการขายอาคารและสิ่งปลูกสร้าง</t>
  </si>
  <si>
    <t>4306010110.101</t>
  </si>
  <si>
    <t>รายรับจากการขายครุภัณฑ์</t>
  </si>
  <si>
    <t>4307010103.201</t>
  </si>
  <si>
    <t>4307010104.101</t>
  </si>
  <si>
    <t>4307010105.101</t>
  </si>
  <si>
    <t>4307010106.101</t>
  </si>
  <si>
    <t>4307010107.101</t>
  </si>
  <si>
    <t>4307010108.101</t>
  </si>
  <si>
    <t>4307010110.101</t>
  </si>
  <si>
    <t>4308010111.101</t>
  </si>
  <si>
    <t>4308010118.101</t>
  </si>
  <si>
    <t>4313010101.101</t>
  </si>
  <si>
    <t>หนี้สูญได้รับคืน</t>
  </si>
  <si>
    <t>4313010103.101</t>
  </si>
  <si>
    <t>รายได้ค่าปรับ</t>
  </si>
  <si>
    <t>4313010199.101</t>
  </si>
  <si>
    <t>รายได้ค่าวัสดุ/อุปกรณ์/น้ำยา-หน่วยงานภาครัฐ</t>
  </si>
  <si>
    <t>4313010199.102</t>
  </si>
  <si>
    <t>รายได้ค่าวัสดุ/อุปกรณ์/น้ำยา-บุคคลภายนอก</t>
  </si>
  <si>
    <t>4313010199.105</t>
  </si>
  <si>
    <t>รายได้ค่าใบรับรองแพทย์</t>
  </si>
  <si>
    <t>4313010199.108</t>
  </si>
  <si>
    <t>รายได้จากเงินโครงการผลิตแพทย์</t>
  </si>
  <si>
    <t>4313010199.109</t>
  </si>
  <si>
    <t>รายได้จากโครงการผลิตบุคลากรทางการแพทย์</t>
  </si>
  <si>
    <t>4313010199.110</t>
  </si>
  <si>
    <t>รายได้ลักษณะอื่น</t>
  </si>
  <si>
    <t>4313010199.113</t>
  </si>
  <si>
    <t>รายได้ค่าธรรมเนียม</t>
  </si>
  <si>
    <t>4313010199.114</t>
  </si>
  <si>
    <t>4313010199.115</t>
  </si>
  <si>
    <t>4313010199.116</t>
  </si>
  <si>
    <t>4313010199.117</t>
  </si>
  <si>
    <t>รายได้อื่น-เงินนอกงบประมาณรับโอนจาก สสจ./รพศ./รพท./รพช./รพ.สต.</t>
  </si>
  <si>
    <t>4313010199.118</t>
  </si>
  <si>
    <t>4313010199.119</t>
  </si>
  <si>
    <t>4313010199.120</t>
  </si>
  <si>
    <t>4313010199.121</t>
  </si>
  <si>
    <t>4313010199.122</t>
  </si>
  <si>
    <t>4313010199.202</t>
  </si>
  <si>
    <t>รายได้ค่าธรรมเนียม UC</t>
  </si>
  <si>
    <t>รายได้ค่าบริหารจัดการประกันสังคม</t>
  </si>
  <si>
    <t>รายได้ค่าตอบแทนและพัฒนากิจการ</t>
  </si>
  <si>
    <t>รายได้ค่าบริหารจัดการแรงงานต่างด้าว</t>
  </si>
  <si>
    <t>5101010101.101</t>
  </si>
  <si>
    <t>เงินเดือนข้าราชการ(บริการ)</t>
  </si>
  <si>
    <t>5101010101.102</t>
  </si>
  <si>
    <t>เงินเดือนข้าราชการ(สนับสนุน)</t>
  </si>
  <si>
    <t>5101010103.101</t>
  </si>
  <si>
    <t>5101010103.102</t>
  </si>
  <si>
    <t>เงินประจำตำแหน่งวิชาชีพเฉพาะ(บริการ)</t>
  </si>
  <si>
    <t>5101010103.103</t>
  </si>
  <si>
    <t>เงินประจำตำแหน่งผู้เชี่ยวชาญ (บริการ)</t>
  </si>
  <si>
    <t>5101010108.101</t>
  </si>
  <si>
    <t>ค่าล่วงเวลา(สนับสนุน)</t>
  </si>
  <si>
    <t>5101010109.101</t>
  </si>
  <si>
    <t>เงินตอบแทนพิเศษของข้าราชการผู้ได้รับเงินเดือนถึงขั้นสูงสุดของอันดับ(บริการ)</t>
  </si>
  <si>
    <t>5101010109.102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</si>
  <si>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</si>
  <si>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5101010109.103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</si>
  <si>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</si>
  <si>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5101010109.104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</si>
  <si>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</si>
  <si>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5101010113.101</t>
  </si>
  <si>
    <t>ค่าจ้างประจำ(บริการ)</t>
  </si>
  <si>
    <t>5101010113.102</t>
  </si>
  <si>
    <t>ค่าจ้างประจำ(สนับสนุน)</t>
  </si>
  <si>
    <t>5101010113.103</t>
  </si>
  <si>
    <t>ค่าจ้างชั่วคราว(บริการ)</t>
  </si>
  <si>
    <t>5101010113.104</t>
  </si>
  <si>
    <t>ค่าจ้างชั่วคราว(สนับสนุน)</t>
  </si>
  <si>
    <t>5101010113.105</t>
  </si>
  <si>
    <t>ค่าจ้างพนักงานกระทรวงสาธารณสุข (บริการ)</t>
  </si>
  <si>
    <t>5101010113.106</t>
  </si>
  <si>
    <t>ค่าจ้างพนักงานกระทรวงสาธารณสุข (สนับสนุน)</t>
  </si>
  <si>
    <t>5101010113.107</t>
  </si>
  <si>
    <t>ค่าจ้างเหมาบุคลากร (บริการ)</t>
  </si>
  <si>
    <t>5101010113.108</t>
  </si>
  <si>
    <t>ค่าจ้างเหมาบุคลากร (สนับสนุน)</t>
  </si>
  <si>
    <t>5101010115.101</t>
  </si>
  <si>
    <t>5101010115.102</t>
  </si>
  <si>
    <t>5101010116.101</t>
  </si>
  <si>
    <t>5101010116.102</t>
  </si>
  <si>
    <t>5101010116.103</t>
  </si>
  <si>
    <t>5101010116.104</t>
  </si>
  <si>
    <t>5101010116.105</t>
  </si>
  <si>
    <t>5101010116.106</t>
  </si>
  <si>
    <t>5101020101.101</t>
  </si>
  <si>
    <t>5101020102.101</t>
  </si>
  <si>
    <t>เงินทำขวัญข้าราชการและลูกจ้าง</t>
  </si>
  <si>
    <t>5101020103.101</t>
  </si>
  <si>
    <t>เงินชดเชยสมาชิก กบข.</t>
  </si>
  <si>
    <t>5101020104.101</t>
  </si>
  <si>
    <t>เงินสมทบ กบข.</t>
  </si>
  <si>
    <t>5101020105.101</t>
  </si>
  <si>
    <t>เงินสมทบ กสจ.</t>
  </si>
  <si>
    <t>5101020108.101</t>
  </si>
  <si>
    <t>ค่าเช่าบ้าน</t>
  </si>
  <si>
    <t>5101020112.101</t>
  </si>
  <si>
    <t>ค่าตอบแทนเงินเพิ่มพิเศษทันตแพทย์ไม่ทำเวชปฏิบัติฯลฯ(บริการ)</t>
  </si>
  <si>
    <t>5101020114.107</t>
  </si>
  <si>
    <t>5101020114.114</t>
  </si>
  <si>
    <t>5101030101.101</t>
  </si>
  <si>
    <t>เงินช่วยการศึกษาบุตร</t>
  </si>
  <si>
    <t>5101030205.101</t>
  </si>
  <si>
    <t>5101030207.101</t>
  </si>
  <si>
    <t>5101030208.101</t>
  </si>
  <si>
    <t>5101030211.101</t>
  </si>
  <si>
    <t>5101040107.101</t>
  </si>
  <si>
    <t>บำเหน็จตกทอด</t>
  </si>
  <si>
    <t>5101040111.101</t>
  </si>
  <si>
    <t>เงินช่วยพิเศษกรณีผู้รับบำนาญเสียชีวิต</t>
  </si>
  <si>
    <t>5101040118.101</t>
  </si>
  <si>
    <t>บำนาญตกทอด</t>
  </si>
  <si>
    <t>5101040202.101</t>
  </si>
  <si>
    <t>5101040204.101</t>
  </si>
  <si>
    <t>5101040206.101</t>
  </si>
  <si>
    <t>5101040207.101</t>
  </si>
  <si>
    <t>5102010106.101</t>
  </si>
  <si>
    <t>5102010199.101</t>
  </si>
  <si>
    <t>5102030199.101</t>
  </si>
  <si>
    <t>5103010102.101</t>
  </si>
  <si>
    <t>5103010103.101</t>
  </si>
  <si>
    <t>5103010199.101</t>
  </si>
  <si>
    <t>5104010107.101</t>
  </si>
  <si>
    <t>ค่าซ่อมแซมอาคารและสิ่งปลูกสร้าง</t>
  </si>
  <si>
    <t>5104010107.102</t>
  </si>
  <si>
    <t>ค่าซ่อมแซมครุภัณฑ์สำนักงาน</t>
  </si>
  <si>
    <t>5104010107.103</t>
  </si>
  <si>
    <t>ค่าซ่อมแซมครุภัณฑ์ยานพาหนะและขนส่ง</t>
  </si>
  <si>
    <t>5104010107.104</t>
  </si>
  <si>
    <t>ค่าซ่อมแซมครุภัณฑ์ไฟฟ้าและวิทยุ</t>
  </si>
  <si>
    <t>5104010107.105</t>
  </si>
  <si>
    <t>ค่าซ่อมแซมครุภัณฑ์โฆษณาและเผยแพร่</t>
  </si>
  <si>
    <t>5104010107.106</t>
  </si>
  <si>
    <t>ค่าซ่อมแซมครุภัณฑ์วิทยาศาสตร์และการแพทย์</t>
  </si>
  <si>
    <t>5104010107.107</t>
  </si>
  <si>
    <t>ค่าซ่อมแซมครุภัณฑ์คอมพิวเตอร์</t>
  </si>
  <si>
    <t>5104010107.108</t>
  </si>
  <si>
    <t>ค่าซ่อมแซมครุภัณฑ์อื่น</t>
  </si>
  <si>
    <t>5104010107.109</t>
  </si>
  <si>
    <t>ค่าจ้างเหมาบำรุงรักษาดูแลลิฟท์</t>
  </si>
  <si>
    <t>5104010107.110</t>
  </si>
  <si>
    <t>ค่าจ้างเหมาบำรุงรักษาสวนหย่อม</t>
  </si>
  <si>
    <t>5104010107.111</t>
  </si>
  <si>
    <t>5104010107.112</t>
  </si>
  <si>
    <t>ค่าจ้างเหมาบำรุงรักษาเครื่องปรับอากาศ</t>
  </si>
  <si>
    <t>5104010107.113</t>
  </si>
  <si>
    <t>ค่าจ้างเหมาซ่อมแซมบ้านพัก</t>
  </si>
  <si>
    <t>5104010112.101</t>
  </si>
  <si>
    <t>ค่าจ้างเหมาทำความสะอาด</t>
  </si>
  <si>
    <t>5104010112.103</t>
  </si>
  <si>
    <t>ค่าจ้างเหมาประกอบอาหารผู้ป่วย</t>
  </si>
  <si>
    <t>5104010112.106</t>
  </si>
  <si>
    <t>ค่าจ้างเหมารถ</t>
  </si>
  <si>
    <t>5104010112.108</t>
  </si>
  <si>
    <t>ค่าจ้างเหมาดูแลความปลอดภัย</t>
  </si>
  <si>
    <t>5104010112.110</t>
  </si>
  <si>
    <t>ค่าจ้างเหมาซักรีด</t>
  </si>
  <si>
    <t>5104010112.111</t>
  </si>
  <si>
    <t>ค่าจ้างเหมากำจัดขยะติดเชื้อ</t>
  </si>
  <si>
    <t>5104010112.112</t>
  </si>
  <si>
    <t>5104010112.113</t>
  </si>
  <si>
    <t>5104010112.114</t>
  </si>
  <si>
    <t>ค่าจ้างตรวจทางห้องปฏิบัติการ (Lab)</t>
  </si>
  <si>
    <t>5104010112.115</t>
  </si>
  <si>
    <t>ค่าจ้างตรวจเอ็กซเรย์ (X-Ray)</t>
  </si>
  <si>
    <t>5104010114.101</t>
  </si>
  <si>
    <t>ค่าธรรมเนียมทางกฎหมาย</t>
  </si>
  <si>
    <t>5104010115.101</t>
  </si>
  <si>
    <t>ค่าธรรมเนียมธนาคาร</t>
  </si>
  <si>
    <t>5104020101.101</t>
  </si>
  <si>
    <t>5104020103.101</t>
  </si>
  <si>
    <t>5104020105.101</t>
  </si>
  <si>
    <t>ค่าโทรศัพท์</t>
  </si>
  <si>
    <t>5104020106.101</t>
  </si>
  <si>
    <t>ค่าบริการสื่อสารและโทรคมนาคม</t>
  </si>
  <si>
    <t>5104020107.101</t>
  </si>
  <si>
    <t>ค่าไปรษณีย์และขนส่ง</t>
  </si>
  <si>
    <t>5104030202.101</t>
  </si>
  <si>
    <t>ค่าจ้างที่ปรึกษา</t>
  </si>
  <si>
    <t>5104030203.101</t>
  </si>
  <si>
    <t>ค่าเบี้ยประกันภัย</t>
  </si>
  <si>
    <t>5104030205.101</t>
  </si>
  <si>
    <t>ยาใช้ไป</t>
  </si>
  <si>
    <t>5104030205.102</t>
  </si>
  <si>
    <t>5104030205.103</t>
  </si>
  <si>
    <t>5104030205.104</t>
  </si>
  <si>
    <t>วัสดุวิทยาศาสตร์และการแพทย์ใช้ไป</t>
  </si>
  <si>
    <t>วัสดุสำนักงานใช้ไป</t>
  </si>
  <si>
    <t>วัสดุยานพาหนะและขนส่งใช้ไป</t>
  </si>
  <si>
    <t>วัสดุเชื้อเพลิงและหล่อลื่นใช้ไป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</si>
  <si>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</si>
  <si>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</si>
  <si>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  ใช้ไป</t>
  </si>
  <si>
    <t>วัสดุงานบ้านงานครัวใช้ไป</t>
  </si>
  <si>
    <t>5104030205.112</t>
  </si>
  <si>
    <t>วัสดุบริโภคใช้ไป</t>
  </si>
  <si>
    <t>5104030205.113</t>
  </si>
  <si>
    <t>วัสดุเครื่องแต่งกายใช้ไป</t>
  </si>
  <si>
    <t>วัสดุก่อสร้างใช้ไป</t>
  </si>
  <si>
    <t>วัสดุอื่นใช้ไป</t>
  </si>
  <si>
    <t>สินค้าใช้ไป</t>
  </si>
  <si>
    <t>5104030205.117</t>
  </si>
  <si>
    <t>วัสดุทันตกรรมใช้ไป</t>
  </si>
  <si>
    <t>5104030206.101</t>
  </si>
  <si>
    <t>5104030207.101</t>
  </si>
  <si>
    <t>ค่าใช้จ่ายในการประชุม</t>
  </si>
  <si>
    <t>5104030208.101</t>
  </si>
  <si>
    <t>ค่ารับรองและพิธีการ</t>
  </si>
  <si>
    <t>5104030210.101</t>
  </si>
  <si>
    <t>5104030217.101</t>
  </si>
  <si>
    <t>เงินชดเชยค่างานสิ่งก่อสร้าง</t>
  </si>
  <si>
    <t>5104030219.101</t>
  </si>
  <si>
    <t>ค่าประชาสัมพันธ์</t>
  </si>
  <si>
    <t>5104030220.101</t>
  </si>
  <si>
    <t>ค่าชดใช้ค่าเสียหาย</t>
  </si>
  <si>
    <t>5104030299.102</t>
  </si>
  <si>
    <t>5104030299.103</t>
  </si>
  <si>
    <t>5104030299.202</t>
  </si>
  <si>
    <t>5104030299.203</t>
  </si>
  <si>
    <t>5104030299.701</t>
  </si>
  <si>
    <t>5104030299.702</t>
  </si>
  <si>
    <t>ค่ารักษาตามจ่ายบุคคลที่มีปัญหาสถานะและสิทธิ</t>
  </si>
  <si>
    <t>5105010101.101</t>
  </si>
  <si>
    <t>ค่าเสื่อมราคา -อาคารเพื่อการพักอาศัย</t>
  </si>
  <si>
    <t>5105010103.101</t>
  </si>
  <si>
    <t>5105010105.101</t>
  </si>
  <si>
    <t>5105010107.101</t>
  </si>
  <si>
    <t>5105010107.102</t>
  </si>
  <si>
    <t>ค่าเสื่อมราคา -ระบบประปา</t>
  </si>
  <si>
    <t>5105010107.103</t>
  </si>
  <si>
    <t>5105010107.104</t>
  </si>
  <si>
    <t>5105010107.105</t>
  </si>
  <si>
    <t>ค่าเสื่อมราคา - ระบบโทรศัพท์</t>
  </si>
  <si>
    <t>5105010107.106</t>
  </si>
  <si>
    <t>ค่าเสื่อมราคา-ระบบถนนภายใน</t>
  </si>
  <si>
    <t>5105010109.101</t>
  </si>
  <si>
    <t>ค่าเสื่อมราคา-ครุภัณฑ์สำนักงาน</t>
  </si>
  <si>
    <t>5105010111.101</t>
  </si>
  <si>
    <t>ค่าเสื่อมราคา-ยานพาหนะและอุปกรณ์การขนส่ง</t>
  </si>
  <si>
    <t>5105010113.101</t>
  </si>
  <si>
    <t>ค่าเสื่อมราคา-ครุภัณฑ์ไฟฟ้าและวิทยุ</t>
  </si>
  <si>
    <t>5105010115.101</t>
  </si>
  <si>
    <t>ค่าเสื่อมราคา-ครุภัณฑ์โฆษณาและเผยแพร่</t>
  </si>
  <si>
    <t>5105010117.101</t>
  </si>
  <si>
    <t>ค่าเสื่อมราคา-ครุภัณฑ์การเกษตร</t>
  </si>
  <si>
    <t>5105010121.101</t>
  </si>
  <si>
    <t>ค่าเสื่อมราคา-ครุภัณฑ์ก่อสร้าง</t>
  </si>
  <si>
    <t>5105010125.101</t>
  </si>
  <si>
    <t>ค่าเสื่อมราคา-ครุภัณฑ์วิทยาศาสตร์ และการแพทย์</t>
  </si>
  <si>
    <t>5105010127.101</t>
  </si>
  <si>
    <t>ค่าเสื่อมราคา-อุปกรณ์คอมพิวเตอร์</t>
  </si>
  <si>
    <t>5105010131.101</t>
  </si>
  <si>
    <t>ค่าเสื่อมราคา-ครุภัณฑ์งานบ้านงานครัว</t>
  </si>
  <si>
    <t>5105010139.101</t>
  </si>
  <si>
    <t>ค่าเสื่อมราคา-ครุภัณฑ์อื่น</t>
  </si>
  <si>
    <t>5105010148.101</t>
  </si>
  <si>
    <t>ค่าตัดจำหน่าย-โปรแกรมคอมพิวเตอร์</t>
  </si>
  <si>
    <t>5105010149.102</t>
  </si>
  <si>
    <t>ค่าตัดจำหน่าย-สินทรัพย์ที่ไม่มีตัวตนอื่น</t>
  </si>
  <si>
    <t>5105010158.101</t>
  </si>
  <si>
    <t>5105010160.101</t>
  </si>
  <si>
    <t>ค่าเสื่อมราคาอาคารเพื่อพักอาศัย -  Interface</t>
  </si>
  <si>
    <t>5105010160.102</t>
  </si>
  <si>
    <t>ค่าเสื่อมราคาอาคารสำนักงาน-  Interface</t>
  </si>
  <si>
    <t>5105010160.103</t>
  </si>
  <si>
    <t>ค่าเสื่อมราคาอาคารเพื่อประโยชน์อื่น- Interface</t>
  </si>
  <si>
    <t>5105010160.104</t>
  </si>
  <si>
    <t>ค่าเสื่อมราคาสิ่งปลูกสร้าง -Interface</t>
  </si>
  <si>
    <t>5105010160.105</t>
  </si>
  <si>
    <t>ค่าเสื่อมราคาระบบประปา  -Interface</t>
  </si>
  <si>
    <t>5105010160.106</t>
  </si>
  <si>
    <t>ค่าเสื่อมราคาระบบบำบัดน้ำเสีย - Interface</t>
  </si>
  <si>
    <t>5105010160.107</t>
  </si>
  <si>
    <t>ค่าเสื่อมราคาระบบไฟฟ้า  -Interface</t>
  </si>
  <si>
    <t>5105010160.108</t>
  </si>
  <si>
    <t>ค่าเสื่อมราคาระบบโทรศัพท์ - Interface</t>
  </si>
  <si>
    <t>5105010160.109</t>
  </si>
  <si>
    <t>ค่าเสื่อมราคาระบบถนนภายใน - Interface</t>
  </si>
  <si>
    <t>5105010161.101</t>
  </si>
  <si>
    <t>ค่าเสื่อมราคาครุภัณฑ์สำนักงาน- Interface</t>
  </si>
  <si>
    <t>5105010161.102</t>
  </si>
  <si>
    <t>ค่าเสื่อมราคาครุภัณฑ์ยานพาหนะและขนส่ง -Interface</t>
  </si>
  <si>
    <t>5105010161.103</t>
  </si>
  <si>
    <t>ค่าเสื่อมราคาครุภัณฑ์ไฟฟ้าและวิทยุ - Interface</t>
  </si>
  <si>
    <t>5105010161.104</t>
  </si>
  <si>
    <t>ค่าเสื่อมราคาครุภัณฑ์โฆษณาและเผยแพร่ -  Interface</t>
  </si>
  <si>
    <t>5105010161.105</t>
  </si>
  <si>
    <t>ค่าเสื่อมราคาครุภัณฑ์การเกษตร- Interface</t>
  </si>
  <si>
    <t>5105010161.106</t>
  </si>
  <si>
    <t>ค่าเสื่อมราคาครุภัณฑ์ก่อสร้าง -Interface</t>
  </si>
  <si>
    <t>5105010161.107</t>
  </si>
  <si>
    <t>ค่าเสื่อมราคาครุภัณฑ์วิทยาศาสตร์และการแพทย์ -Interface</t>
  </si>
  <si>
    <t>5105010161.108</t>
  </si>
  <si>
    <t>ค่าเสื่อมราคาอุปกรณ์คอมพิวเตอร์ -  Interface</t>
  </si>
  <si>
    <t>5105010161.109</t>
  </si>
  <si>
    <t>ค่าเสื่อมราคาครุภัณฑ์งานบ้านงานครัว -Interface</t>
  </si>
  <si>
    <t>5105010161.110</t>
  </si>
  <si>
    <t>ค่าเสื่อมราคาครุภัณฑ์อื่น -  Interface</t>
  </si>
  <si>
    <t>5105010164.101</t>
  </si>
  <si>
    <t>ค่าตัดจำหน่ายโปรแกรมคอมพิวเตอร์-Interface</t>
  </si>
  <si>
    <t>5105010164.103</t>
  </si>
  <si>
    <t>ค่าตัดจำหน่ายสินทรัพย์ไม่มีตัวตนอื่น- Interface</t>
  </si>
  <si>
    <t>5105010194.101</t>
  </si>
  <si>
    <t>ค่าเสื่อมราคา-อาคารและสิ่งปลูกสร้างไม่ระบุรายละเอียด</t>
  </si>
  <si>
    <t>5105010195.101</t>
  </si>
  <si>
    <t>ค่าเสื่อมราคา-ครุภัณฑ์ไม่ระบุรายละเอียด</t>
  </si>
  <si>
    <t>5107010199.101</t>
  </si>
  <si>
    <t>ค่าใช้จ่ายอุดหนุนเพื่อการดำเนินงานอื่น</t>
  </si>
  <si>
    <t>5107020199.101</t>
  </si>
  <si>
    <t>ค่าใช้จ่ายเงินอุดหนุนเพื่อการลงทุนอื่น</t>
  </si>
  <si>
    <t>5108010101.102</t>
  </si>
  <si>
    <t>5108010101.104</t>
  </si>
  <si>
    <t>หนี้สูญ-ลูกหนี้ค่าวัสดุ/อุปกรณ์/น้ำยา-หน่วยงานภาครัฐ</t>
  </si>
  <si>
    <t>5108010101.105</t>
  </si>
  <si>
    <t>หนี้สูญ-ลูกหนี้ค่าสินค้า-หน่วยงานภาครัฐ</t>
  </si>
  <si>
    <t>5108010101.114</t>
  </si>
  <si>
    <t>5108010101.115</t>
  </si>
  <si>
    <t>5108010101.203</t>
  </si>
  <si>
    <t>5108010101.205</t>
  </si>
  <si>
    <t>5108010107.102</t>
  </si>
  <si>
    <t>หนี้สงสัยจะสูญ-ลูกหนี้ค่าสิ่งส่งตรวจ -หน่วยงานภาครัฐ</t>
  </si>
  <si>
    <t>5108010107.104</t>
  </si>
  <si>
    <t>หนี้สงสัยจะสูญ-ลูกหนี้ค่าวัสดุ/อุปกรณ์/น้ำยา-หน่วยงานภาครัฐ</t>
  </si>
  <si>
    <t>5108010107.114</t>
  </si>
  <si>
    <t>5108010107.115</t>
  </si>
  <si>
    <t>5203010105.101</t>
  </si>
  <si>
    <t>ค่าจำหน่าย-อาคารเพื่อการพักอาศัย</t>
  </si>
  <si>
    <t>5203010106.101</t>
  </si>
  <si>
    <t>ค่าจำหน่าย-อาคารสำนักงาน</t>
  </si>
  <si>
    <t>5203010107.101</t>
  </si>
  <si>
    <t>ค่าจำหน่าย-อาคารเพื่อประโยชน์อื่น</t>
  </si>
  <si>
    <t>5203010109.101</t>
  </si>
  <si>
    <t>ค่าจำหน่าย-สิ่งปลูกสร้าง</t>
  </si>
  <si>
    <t>5203010110.101</t>
  </si>
  <si>
    <t>ค่าจำหน่าย-อาคารและสิ่งปลูกสร้าง - Interface</t>
  </si>
  <si>
    <t>5203010111.101</t>
  </si>
  <si>
    <t>ค่าจำหน่าย-ครุภัณฑ์สำนักงาน</t>
  </si>
  <si>
    <t>5203010112.101</t>
  </si>
  <si>
    <t>ค่าจำหน่าย-ยานพาหนะและอุปกรณ์การขนส่ง</t>
  </si>
  <si>
    <t>5203010113.101</t>
  </si>
  <si>
    <t>ค่าจำหน่าย-ครุภัณฑ์ไฟฟ้าและวิทยุ</t>
  </si>
  <si>
    <t>5203010114.101</t>
  </si>
  <si>
    <t>ค่าจำหน่าย-ครุภัณฑ์โฆษณาและเผยแพร่</t>
  </si>
  <si>
    <t>5203010115.101</t>
  </si>
  <si>
    <t>ค่าจำหน่าย-ครุภัณฑ์การเกษตร</t>
  </si>
  <si>
    <t>5203010117.101</t>
  </si>
  <si>
    <t>ค่าจำหน่าย-ครุภัณฑ์ก่อสร้าง</t>
  </si>
  <si>
    <t>5203010119.101</t>
  </si>
  <si>
    <t>ค่าจำหน่าย-ครุภัณฑ์วิทยาศาสตร์และการแพทย์</t>
  </si>
  <si>
    <t>5203010120.101</t>
  </si>
  <si>
    <t>ค่าจำหน่าย-อุปกรณ์คอมพิวเตอร์</t>
  </si>
  <si>
    <t>5203010122.101</t>
  </si>
  <si>
    <t>ค่าจำหน่าย-ครุภัณฑ์งานบ้านงานครัว</t>
  </si>
  <si>
    <t>5203010126.101</t>
  </si>
  <si>
    <t>ค่าจำหน่าย-อุปกรณ์อื่น ๆ</t>
  </si>
  <si>
    <t>5203010141.101</t>
  </si>
  <si>
    <t>ค่าจำหน่าย - ครุภัณฑ์ Interface</t>
  </si>
  <si>
    <t>5203010142.101</t>
  </si>
  <si>
    <t>ค่าจำหน่าย - สินทรัพย์ไม่มีตัวตน Interface</t>
  </si>
  <si>
    <t>5203010145.101</t>
  </si>
  <si>
    <t>ค่าจำหน่าย-อาคารและสิ่งปลูกสร้างไม่ระบุรายละเอียด</t>
  </si>
  <si>
    <t>5203010146.101</t>
  </si>
  <si>
    <t>ค่าจำหน่าย-ครุภัณฑ์ไม่ระบุรายละเอียด</t>
  </si>
  <si>
    <t>5205010101.101</t>
  </si>
  <si>
    <t>ค่าใช้จ่ายเงินช่วยเหลือผู้ประสบภัย</t>
  </si>
  <si>
    <t>5210010103.101</t>
  </si>
  <si>
    <t>5210010118.101</t>
  </si>
  <si>
    <t>โอนสินทรัพย์ให้หน่วยงานของรัฐ</t>
  </si>
  <si>
    <t>5212010199.101</t>
  </si>
  <si>
    <t>ค่าใช้จ่ายโครงการผลิตแพทย์</t>
  </si>
  <si>
    <t>5212010199.102</t>
  </si>
  <si>
    <t>5212010199.104</t>
  </si>
  <si>
    <t>ค่าใช้จ่ายที่ดิน</t>
  </si>
  <si>
    <t>5212010199.105</t>
  </si>
  <si>
    <t>ค่าใช้จ่ายลักษณะอื่น</t>
  </si>
  <si>
    <t>5212010199.106</t>
  </si>
  <si>
    <t>5212010199.107</t>
  </si>
  <si>
    <t>5212010199.108</t>
  </si>
  <si>
    <t>ค่าใช้จ่ายอื่น-ครุภัณฑ์ ที่ดิน และสิ่งก่อสร้าง โอนไป  สสจ./รพศ./รพท./รพช./รพ.สต.</t>
  </si>
  <si>
    <t>5212010199.109</t>
  </si>
  <si>
    <t>ค่าใช้จ่ายอื่น-เงินงบประมาณงบลงทุนโอนไปสสจ./รพศ./รพท./รพช./รพ.สต.</t>
  </si>
  <si>
    <t>5212010199.110</t>
  </si>
  <si>
    <t>5212010199.111</t>
  </si>
  <si>
    <t>5212010199.112</t>
  </si>
  <si>
    <t>5212010199.113</t>
  </si>
  <si>
    <t>5212010199.114</t>
  </si>
  <si>
    <t>5401010101.101</t>
  </si>
  <si>
    <t>ค่าใช้จ่ายรายการพิเศษนอกเหนือการดำเนินงานปกติ</t>
  </si>
  <si>
    <t>F70</t>
  </si>
  <si>
    <t>F73</t>
  </si>
  <si>
    <t>F79</t>
  </si>
  <si>
    <t>Øเบิกจ่ายตรง อปท.</t>
  </si>
  <si>
    <t>F76</t>
  </si>
  <si>
    <t>F32</t>
  </si>
  <si>
    <t>F31</t>
  </si>
  <si>
    <t>รายได้จากแบบบันทึก</t>
  </si>
  <si>
    <t>รวมรายจ่าย</t>
  </si>
  <si>
    <t>รายจ่ายจากแบบบันทึก</t>
  </si>
  <si>
    <t>F82</t>
  </si>
  <si>
    <t>F104</t>
  </si>
  <si>
    <t>F110</t>
  </si>
  <si>
    <t>F105</t>
  </si>
  <si>
    <t>F117</t>
  </si>
  <si>
    <t>F114</t>
  </si>
  <si>
    <t>F126</t>
  </si>
  <si>
    <t>F127</t>
  </si>
  <si>
    <t>F131</t>
  </si>
  <si>
    <t>F133</t>
  </si>
  <si>
    <t>F140</t>
  </si>
  <si>
    <t>F143</t>
  </si>
  <si>
    <t>F135</t>
  </si>
  <si>
    <t>F136</t>
  </si>
  <si>
    <t>F138</t>
  </si>
  <si>
    <t>F145</t>
  </si>
  <si>
    <t>ข้าราชการ/พนักงานรัฐวิสาหกิจ/เบิกจ่ายตรง</t>
  </si>
  <si>
    <t>งบค่าบริการทางการแพทย์ที่จ่ายในลักษณะการลงทุน</t>
  </si>
  <si>
    <t>งบแพทย์แผนไทย</t>
  </si>
  <si>
    <t>จำนวน</t>
  </si>
  <si>
    <t>ตั้งงบรอจัดสรร</t>
  </si>
  <si>
    <t>โอนรายไตรมาส</t>
  </si>
  <si>
    <t>Q1</t>
  </si>
  <si>
    <t>Q2</t>
  </si>
  <si>
    <t>Q3</t>
  </si>
  <si>
    <t>Q4</t>
  </si>
  <si>
    <t>ตามงวด</t>
  </si>
  <si>
    <t>ใช้แสดงผลใน Sheet ประมาณการรายได้</t>
  </si>
  <si>
    <t>Øค่ารักษาพยาบาลบุคคลที่มีปัญหาสถานะสิทธิ</t>
  </si>
  <si>
    <t>แผนการชำระหนี้</t>
  </si>
  <si>
    <t>รายได้งบลงทุน</t>
  </si>
  <si>
    <t>ต้นทุน วมย. /วัสดุการแพทย์/ทันตกรรม</t>
  </si>
  <si>
    <t xml:space="preserve">     ค่าตอบแทน ฉ.11</t>
  </si>
  <si>
    <t xml:space="preserve">     ค่าตอบแทน ฉ.12</t>
  </si>
  <si>
    <t xml:space="preserve">     ค่าตอบแทน ฉ.11  ฉ.12</t>
  </si>
  <si>
    <t>F66</t>
  </si>
  <si>
    <t>F108</t>
  </si>
  <si>
    <t>F112</t>
  </si>
  <si>
    <t>F139</t>
  </si>
  <si>
    <t>F147</t>
  </si>
  <si>
    <t>งบประมาณ</t>
  </si>
  <si>
    <t>P29</t>
  </si>
  <si>
    <t>EBITDA-รายได้หักค่าใช้จ่ายไม่รวมค่าเสื่อม</t>
  </si>
  <si>
    <t>P40</t>
  </si>
  <si>
    <t>เติมตัวเลข</t>
  </si>
  <si>
    <t>P50</t>
  </si>
  <si>
    <t>P60</t>
  </si>
  <si>
    <t>แผนจัดซื้อยา</t>
  </si>
  <si>
    <t>ยา รวม</t>
  </si>
  <si>
    <t>วมย. รวม</t>
  </si>
  <si>
    <t>แผนจัดซื้อวัสดุอื่น</t>
  </si>
  <si>
    <t>แผนบริหารเจ้าหนี้</t>
  </si>
  <si>
    <t>เจ้าหนี้ยา</t>
  </si>
  <si>
    <t>เจ้าหนี้ วมย</t>
  </si>
  <si>
    <t>เจ้าหนี้ Lab</t>
  </si>
  <si>
    <t>เจ้าหนี้ตามจ่าย</t>
  </si>
  <si>
    <t>เจ้าหนี้ค่าแรง</t>
  </si>
  <si>
    <t>เจ้าหนี้ครุภัณฑ์ สิ่งก่อสร้าง</t>
  </si>
  <si>
    <t>เจ้าหนี้อื่น</t>
  </si>
  <si>
    <t>แผนบริหารลูกหนี้</t>
  </si>
  <si>
    <t>ลูกหนี้ UC</t>
  </si>
  <si>
    <t>ลูกหนี้ ประกันสังคม</t>
  </si>
  <si>
    <t>ลูกหนี้กรมบัญชีกลาง</t>
  </si>
  <si>
    <t>ลูกหนี้แรงงานต่างด้าว</t>
  </si>
  <si>
    <t>ลูกหนี้ อปท</t>
  </si>
  <si>
    <t>ลูกหนี้อื่น</t>
  </si>
  <si>
    <t>แผนการลงทุนเพิ่ม</t>
  </si>
  <si>
    <t>ซื้อจ้างด้วยเงินบำรุง รพ.</t>
  </si>
  <si>
    <t>ซื้อจ้างด้วยเงินค่าเสื่อม รพ.</t>
  </si>
  <si>
    <t>ซื้อด้วยเงินงบประมาณ รพ.</t>
  </si>
  <si>
    <t>แผนสนับสนุน รพ.สต.</t>
  </si>
  <si>
    <t>Fixed Cost ประกาศกระทรวง</t>
  </si>
  <si>
    <t>รายการอื่น</t>
  </si>
  <si>
    <t>ค่าเสื่อม รพ.สต.</t>
  </si>
  <si>
    <t>Ø PP Basic service UC</t>
  </si>
  <si>
    <t>Ø PP Basic service Non UC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</si>
  <si>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</si>
  <si>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</si>
  <si>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</si>
  <si>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</si>
  <si>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</si>
  <si>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</si>
  <si>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</si>
  <si>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</si>
  <si>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</si>
  <si>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</si>
  <si>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[1]</t>
  </si>
  <si>
    <t>[2]</t>
  </si>
  <si>
    <t>[3]</t>
  </si>
  <si>
    <t>[4]</t>
  </si>
  <si>
    <t>[5] = [3] x 20%</t>
  </si>
  <si>
    <t>[6]</t>
  </si>
  <si>
    <t>[7]=[6]/[3]x100</t>
  </si>
  <si>
    <t>[8]=[5-6]</t>
  </si>
  <si>
    <t>[9]</t>
  </si>
  <si>
    <t>[10]</t>
  </si>
  <si>
    <t>[11]=[2]/12</t>
  </si>
  <si>
    <t>[12] =[9]/[11]</t>
  </si>
  <si>
    <t>[14]=[M]/[11]*100</t>
  </si>
  <si>
    <t>[15] = [3]ค่าบวก Normal, ค่าลบ Risk</t>
  </si>
  <si>
    <t>[16] =[8] ค่าบวก Normal, ค่าลบ Risk</t>
  </si>
  <si>
    <t>[17] = [14]&gt;1 "Normal" &lt;1"Risk)</t>
  </si>
  <si>
    <t>รวมรายได้ (ไม่รวมงบลงทุน)</t>
  </si>
  <si>
    <t>รวมค่าใช้จ่าย (ไม่รวมค่าเสื่อมราคาและค่าตัดจำหน่าย)</t>
  </si>
  <si>
    <t xml:space="preserve">EBITDA </t>
  </si>
  <si>
    <t>สรุปแผนประมาณการ</t>
  </si>
  <si>
    <t>วงเงินที่ลงทุนได้(ร้อยละ 20%ของ EBITDA)</t>
  </si>
  <si>
    <t>จัดซื้อ/จัดหาด้วยเงินบำรุงของ รพ. ปี 2560</t>
  </si>
  <si>
    <t>สัดส่วนการลงทุน</t>
  </si>
  <si>
    <t>งบลงทุน (เงินบำรุง)  เปรียบเทียบกับ EBITDA &gt;20%</t>
  </si>
  <si>
    <t>รายจ่ายเฉลี่ยต่อเดือน</t>
  </si>
  <si>
    <t>อัตราส่วน NWC ต่อรายจ่าย:เดือน</t>
  </si>
  <si>
    <t xml:space="preserve"> NWC เหลือหลังลงทุน&gt;20%EBITDA</t>
  </si>
  <si>
    <t>อัคราส่วน NWC เหลือเหลือหลังลงทุน&gt;20%EBITDAต่อรายจ่าย:เดือน</t>
  </si>
  <si>
    <t>Risk EBITDA</t>
  </si>
  <si>
    <t>Risk Investment &gt;20% EBITDA</t>
  </si>
  <si>
    <t>Risk NWC เหลือต่อรายจ่าย:เดือน</t>
  </si>
  <si>
    <t>PlanFin แบบ</t>
  </si>
  <si>
    <t xml:space="preserve"> การปรับ PlanFin</t>
  </si>
  <si>
    <t>ความเสี่ยงด้านกระแสเงินสด</t>
  </si>
  <si>
    <t>ความเสี่ยงด้านการลงทุน</t>
  </si>
  <si>
    <t>ความเสี่ยงด้านเงินทุนหมุนเวียน</t>
  </si>
  <si>
    <t>PlanFin</t>
  </si>
  <si>
    <t>EBITDA</t>
  </si>
  <si>
    <t xml:space="preserve">% Investment </t>
  </si>
  <si>
    <t>สัดส่วน NWC เหลือหลัง Investment ต่อ รายจ่าย:เดือน</t>
  </si>
  <si>
    <t>แบบ</t>
  </si>
  <si>
    <t xml:space="preserve">  บวก=Normal </t>
  </si>
  <si>
    <t>ต่อ EBITDA</t>
  </si>
  <si>
    <t>&lt; 1 = Risk</t>
  </si>
  <si>
    <t xml:space="preserve">  ลบ = Risk </t>
  </si>
  <si>
    <r>
      <t>&lt;</t>
    </r>
    <r>
      <rPr>
        <b/>
        <sz val="14"/>
        <color rgb="FFFFFFFF"/>
        <rFont val="TH SarabunPSK"/>
        <family val="2"/>
      </rPr>
      <t>20%  Normal</t>
    </r>
  </si>
  <si>
    <r>
      <t>&gt;</t>
    </r>
    <r>
      <rPr>
        <b/>
        <sz val="14"/>
        <color rgb="FFFFFFFF"/>
        <rFont val="TH SarabunPSK"/>
        <family val="2"/>
      </rPr>
      <t xml:space="preserve"> 1 = Normal</t>
    </r>
  </si>
  <si>
    <t xml:space="preserve">&gt;20%  Risk </t>
  </si>
  <si>
    <t xml:space="preserve">  Normal </t>
  </si>
  <si>
    <t xml:space="preserve"> Normal</t>
  </si>
  <si>
    <t>Normal</t>
  </si>
  <si>
    <t xml:space="preserve"> ไม่ต้องปรับ</t>
  </si>
  <si>
    <t>Risk</t>
  </si>
  <si>
    <t xml:space="preserve"> ทบทวนการลงทุนอีกครั้ง </t>
  </si>
  <si>
    <r>
      <t xml:space="preserve"> </t>
    </r>
    <r>
      <rPr>
        <sz val="14"/>
        <color rgb="FFFF0000"/>
        <rFont val="TH SarabunPSK"/>
        <family val="2"/>
      </rPr>
      <t>Risk</t>
    </r>
  </si>
  <si>
    <t>ทบทวนการลงทุนอีกครั้ง ทำFeasibility study</t>
  </si>
  <si>
    <t xml:space="preserve"> ปรับลดการลงทุนให้ &lt; 20% EBITDA เพื่อเงินเหลือจาก EBITDA – ลงทุนจะไปเพิ่ม NWC  ทำ Feasibility study</t>
  </si>
  <si>
    <r>
      <t xml:space="preserve"> </t>
    </r>
    <r>
      <rPr>
        <sz val="14"/>
        <color rgb="FF000000"/>
        <rFont val="TH SarabunPSK"/>
        <family val="2"/>
      </rPr>
      <t>Normal</t>
    </r>
  </si>
  <si>
    <t>ปรับ EBITDA ให้เป็น +</t>
  </si>
  <si>
    <t xml:space="preserve"> Risk</t>
  </si>
  <si>
    <t xml:space="preserve">ปรับ EBITDA ให้เป็น + และทบทวนการลงทุนอีกครั้งเพื่อเงินเหลือจาก EBITDA – ลงทุนจะไปเพิ่ม NWC </t>
  </si>
  <si>
    <t>ปรับ EBITDA ให้เป็น + และ ทบทวนการลงทุนอีกครั้งควร ลงทุนให้ &lt; 20% EBITDAทำ Feasibility study</t>
  </si>
  <si>
    <t xml:space="preserve">ปรับ EBITDA ให้เป็น + และ ชะลอการลงทุน </t>
  </si>
  <si>
    <t xml:space="preserve">เงินตอบแทนอื่น ๆ พตส. </t>
  </si>
  <si>
    <t>งบบุคลากร L1 (Controlable)</t>
  </si>
  <si>
    <t>งบบุคลากร L0 (Uncontrolable)</t>
  </si>
  <si>
    <t>ค่าจ้างตรวจ X-Ray</t>
  </si>
  <si>
    <t>ค่าเสื่อมราคมและค่าตัดจำหน่าย</t>
  </si>
  <si>
    <t>ค่าเสื่อมราคาอาคาร</t>
  </si>
  <si>
    <t>ค่าเสื่อมราคาครุภัณฑ์</t>
  </si>
  <si>
    <t>ค่าตัดจำหน่าย</t>
  </si>
  <si>
    <t>แผนสำรองฉุกเฉิน/ชำระหนี้</t>
  </si>
  <si>
    <t>เบิกจ่ายตรง อปท.</t>
  </si>
  <si>
    <t>ตรวจสอบข้อมูล กับ Sheet บันทึก</t>
  </si>
  <si>
    <t>ถ้าถูกต้อง ต้องเป็น 0</t>
  </si>
  <si>
    <t>ค่าจ้างตรวจทางห้องปฏิบัติการ/X-Ray</t>
  </si>
  <si>
    <t>LC</t>
  </si>
  <si>
    <t>OC</t>
  </si>
  <si>
    <t>CC</t>
  </si>
  <si>
    <t>41 43</t>
  </si>
  <si>
    <t>13 14</t>
  </si>
  <si>
    <t>11 17:20 26</t>
  </si>
  <si>
    <t>15 23</t>
  </si>
  <si>
    <t>21 27 28 29</t>
  </si>
  <si>
    <t>44 49 52 57</t>
  </si>
  <si>
    <t>Code</t>
  </si>
  <si>
    <t>code</t>
  </si>
  <si>
    <t>P04C</t>
  </si>
  <si>
    <t>F67</t>
  </si>
  <si>
    <t>F88</t>
  </si>
  <si>
    <t>F21</t>
  </si>
  <si>
    <t>F60</t>
  </si>
  <si>
    <t>F61</t>
  </si>
  <si>
    <t>F25,26</t>
  </si>
  <si>
    <t>F30</t>
  </si>
  <si>
    <t>F83</t>
  </si>
  <si>
    <t>F14</t>
  </si>
  <si>
    <t>F28</t>
  </si>
  <si>
    <t>F56</t>
  </si>
  <si>
    <t>F101</t>
  </si>
  <si>
    <t>F103</t>
  </si>
  <si>
    <t>F109</t>
  </si>
  <si>
    <t>F122</t>
  </si>
  <si>
    <t>รายได้แผ่นดิน-ค่าขายของเบ็ดเตล็ด</t>
  </si>
  <si>
    <t>4301010102.103</t>
  </si>
  <si>
    <t>4301010102.104</t>
  </si>
  <si>
    <t>4301020102.103</t>
  </si>
  <si>
    <t>4301020102.104</t>
  </si>
  <si>
    <t>4301020102.105</t>
  </si>
  <si>
    <t>รายได้จากระบบปฏิบัติการฉุกเฉิน (EMS)</t>
  </si>
  <si>
    <t>4301020102.106</t>
  </si>
  <si>
    <t xml:space="preserve">รายได้สนับสนุนยาและอื่น ๆ 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</si>
  <si>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</si>
  <si>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</si>
  <si>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</si>
  <si>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</si>
  <si>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</si>
  <si>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</si>
  <si>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</si>
  <si>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</si>
  <si>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รายได้ค่ารักษาเบิกจ่ายตรง- อปท. OP</t>
  </si>
  <si>
    <t>4301020104.805</t>
  </si>
  <si>
    <t>4301020104.806</t>
  </si>
  <si>
    <t>4301020104.807</t>
  </si>
  <si>
    <t>4301020104.808</t>
  </si>
  <si>
    <t>รายได้ค่ารักษา UC -OP  ใน CUP</t>
  </si>
  <si>
    <t xml:space="preserve">รายได้ค่ารักษา UC-IP  </t>
  </si>
  <si>
    <t>รายได้ค่ารักษา UC - OP นอก CUP ในจังหวัด</t>
  </si>
  <si>
    <t>รายได้ค่ารักษา UC-OP  นอก CUP ต่างจังหวัด</t>
  </si>
  <si>
    <t>รายได้กองทุน UC - OP แบบเหมาจ่ายต่อผู้มีสิทธิ</t>
  </si>
  <si>
    <t>รายได้กองทุน UC - P&amp;P แบบเหมาจ่ายต่อผู้มีสิทธิ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</si>
  <si>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</si>
  <si>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ส่วนต่างค่ารักษาที่สูงกว่าข้อตกลงในการจ่ายตาม DRG-กองทุน UC -IP</t>
  </si>
  <si>
    <t>ส่วนต่างค่ารักษาที่ต่ำกว่าข้อตกลงในการจ่ายตาม DRG-กองทุน UC -IP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</si>
  <si>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</si>
  <si>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</si>
  <si>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 xml:space="preserve">รายได้ค่ารักษาด้านการสร้างเสริมสุขภาพและป้องกันโรค (P&amp;P) </t>
  </si>
  <si>
    <t>4301020105.251</t>
  </si>
  <si>
    <t>4301020105.252</t>
  </si>
  <si>
    <t>4301020105.255</t>
  </si>
  <si>
    <t>รายได้กองทุน UC-P&amp;P ตามเกณฑ์คุณภาพผลงานบริการ</t>
  </si>
  <si>
    <t>4301020105.256</t>
  </si>
  <si>
    <t>รายได้จากการยกหนี้กรณีส่งต่อผู้ป่วยระหว่างรพ.</t>
  </si>
  <si>
    <t>4301020105.257</t>
  </si>
  <si>
    <t>ส่วนต่างค่ารักษาที่สูงกว่าเหมาจ่ายรายหัว - กองทุน UC P&amp;P</t>
  </si>
  <si>
    <t>4301020105.258</t>
  </si>
  <si>
    <t>4301020105.260</t>
  </si>
  <si>
    <t>4301020105.263</t>
  </si>
  <si>
    <t>รายได้ค่ารักษา OP Refer</t>
  </si>
  <si>
    <t>4301020105.264</t>
  </si>
  <si>
    <t>ส่วนปรับลดค่าแรง OP</t>
  </si>
  <si>
    <t>4301020105.265</t>
  </si>
  <si>
    <t>ส่วนปรับลดค่าแรง IP</t>
  </si>
  <si>
    <t>4301020105.266</t>
  </si>
  <si>
    <t>ส่วนปรับลดค่าแรง PP</t>
  </si>
  <si>
    <t>รายได้ค่ารักษาประกันสังคม OP-เครือข่าย</t>
  </si>
  <si>
    <t>รายได้ค่ารักษาประกันสังคม IP-เครือข่าย</t>
  </si>
  <si>
    <t>รายได้ค่ารักษาประกันสังคม OP-นอกเครือข่าย</t>
  </si>
  <si>
    <t>รายได้ค่ารักษาประกันสังคม IP-นอกเครือข่าย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</si>
  <si>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</si>
  <si>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</si>
  <si>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</si>
  <si>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</si>
  <si>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4301020106.321</t>
  </si>
  <si>
    <t>4301020106.322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</si>
  <si>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</si>
  <si>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</si>
  <si>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</si>
  <si>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</si>
  <si>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4301020106.510</t>
  </si>
  <si>
    <t>ส่วนต่างค่ารักษาที่สูงกว่าข้อตกลงในการจ่ายตาม DRG -แรงงานต่างด้าว - IP</t>
  </si>
  <si>
    <t>4301020106.511</t>
  </si>
  <si>
    <t>4301020106.512</t>
  </si>
  <si>
    <t>4301020106.513</t>
  </si>
  <si>
    <t>รายได้ค่ารักษาแรงงานต่างด้าว IP นอก CUP</t>
  </si>
  <si>
    <t>4301020106.514</t>
  </si>
  <si>
    <t>4301020106.515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</si>
  <si>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</si>
  <si>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4301020106.516</t>
  </si>
  <si>
    <t>รายได้ค่าตรวจสุขภาพแรงงานต่างด้าว</t>
  </si>
  <si>
    <t>4301020106.517</t>
  </si>
  <si>
    <t>4301020106.518</t>
  </si>
  <si>
    <t>รายได้แรงงานต่างด้าว- ค่าบริการทางการแพทย์(P&amp;P)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</si>
  <si>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</si>
  <si>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</si>
  <si>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</si>
  <si>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4301020106.709</t>
  </si>
  <si>
    <t>รายได้ค่ารักษา-บุคคลที่มีปัญหาสถานะและสิทธิ OP ใน CUP</t>
  </si>
  <si>
    <t>4301020106.710</t>
  </si>
  <si>
    <t>รายได้ค่ารักษาบุคคลที่มีปัญหาสถานะและสิทธิ  - เบิกจากส่วนกลาง IP</t>
  </si>
  <si>
    <t>4301020106.711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</si>
  <si>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</si>
  <si>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4301020106.712</t>
  </si>
  <si>
    <t>รายได้เงินอุดหนุนเหมาจ่ายรายหัวสำหรับบุคคลที่มีปัญหาสถานะและสิทธิ</t>
  </si>
  <si>
    <t>รายได้ค่าเช่าอสังหาริมทรัพย์</t>
  </si>
  <si>
    <t>รายได้ค่าเช่าอื่น</t>
  </si>
  <si>
    <t>รายได้จากการรับบริจาค-เงินสดและรายการเทียบเท่าเงินสด</t>
  </si>
  <si>
    <t>4302030101.102</t>
  </si>
  <si>
    <t>รายได้จากการรับบริจาค-สินทรัพย์อื่น</t>
  </si>
  <si>
    <t>4302040101.101</t>
  </si>
  <si>
    <t>พักรับเงินงบอุดหนุน</t>
  </si>
  <si>
    <t>รายได้ดอกเบี้ยจากสถาบันการเงิน</t>
  </si>
  <si>
    <t>4306010110.102</t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</si>
  <si>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</si>
  <si>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</si>
  <si>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</si>
  <si>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</si>
  <si>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</si>
  <si>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</si>
  <si>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</si>
  <si>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</si>
  <si>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4308010101.101</t>
  </si>
  <si>
    <t>รายได้ระหว่างหน่วยงาน-หน่วยงานรับเงินนอกงบประมาณจากกรมบัญชีกลาง</t>
  </si>
  <si>
    <t>4308010105.101</t>
  </si>
  <si>
    <t>รายได้ระหว่างหน่วยงาน-ปรับเงินฝากคลัง</t>
  </si>
  <si>
    <t>4308010106.101</t>
  </si>
  <si>
    <t>รายได้ระหว่างหน่วยงาน-หน่วยงานรับเงินจากหน่วยงานอื่น</t>
  </si>
  <si>
    <t>รายได้ระหว่างหน่วยงาน - หน่วยงานรับเงินถอนคืนรายได้จากรัฐบาล</t>
  </si>
  <si>
    <t>4308010117.101</t>
  </si>
  <si>
    <t>รายได้ระหว่างหน่วยงาน -เงินทดรองราชการ</t>
  </si>
  <si>
    <t>รายได้ระหว่างกัน-ภายในกรมเดียวกัน</t>
  </si>
  <si>
    <t>รายได้อื่น-วัสดุรับโอนจาก สสจ./รพศ./รพท./รพช./รพ.สต.</t>
  </si>
  <si>
    <t>เงินค่าตอบแทนพนักงานราชการ (บริการ)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</si>
  <si>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</si>
  <si>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</si>
  <si>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</si>
  <si>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</si>
  <si>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</si>
  <si>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</si>
  <si>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5101010199.101</t>
  </si>
  <si>
    <t>เงินตอบแทนรายเดือนสำหรับข้าราชการเท่ากับอัตราเงินประจำตำแหน่ง (บริการ)</t>
  </si>
  <si>
    <t>5101010199.102</t>
  </si>
  <si>
    <t>เงินตอบแทนชำนาญการพิเศษที่ไม่ใช่วิชาชีพ (สนับสนุน)</t>
  </si>
  <si>
    <t>5101010199.103</t>
  </si>
  <si>
    <t xml:space="preserve">ค่าตอบแทนในการปฏิบัติงานเวรหรือผลัดบ่ายและหรือผลัดดึกของพยาบาล </t>
  </si>
  <si>
    <t>5101020115.101</t>
  </si>
  <si>
    <t>ค่าตอบแทนพิเศษชายแดนภาคใต้ (บริการ)</t>
  </si>
  <si>
    <t>เงินเพิ่มสำหรับตำแหน่งที่มีเหตุพิเศษ  (บริการ)</t>
  </si>
  <si>
    <t>เงินเพิ่มสำหรับตำแหน่งที่มีเหตุพิเศษ  (สนับสนุน)</t>
  </si>
  <si>
    <t>5101030206.101</t>
  </si>
  <si>
    <t>เงินช่วยเหลือค่ารักษาพยาบาลตามกฎหมายสงเคราะห์ข้าราชการ</t>
  </si>
  <si>
    <t>5101040205.101</t>
  </si>
  <si>
    <t>5104010104.101</t>
  </si>
  <si>
    <t>5104010104.102</t>
  </si>
  <si>
    <t>5104010104.103</t>
  </si>
  <si>
    <t>5104010104.104</t>
  </si>
  <si>
    <t>5104010104.105</t>
  </si>
  <si>
    <t>5104010104.106</t>
  </si>
  <si>
    <t>5104010104.107</t>
  </si>
  <si>
    <t>5104010104.108</t>
  </si>
  <si>
    <t>5104010104.109</t>
  </si>
  <si>
    <t>ค่าจ้างเหมาบำรุงรักษาครุภัณฑ์วิทยาศาสตร์และการแพทย์</t>
  </si>
  <si>
    <t>5104010110.101</t>
  </si>
  <si>
    <t>ค่าเชื้อเพลิง</t>
  </si>
  <si>
    <t>ค่าจ้างเหมาบริการทางการแพทย์</t>
  </si>
  <si>
    <t>ค่าจ้างเหมาบริการอื่น(สนับสนุน)</t>
  </si>
  <si>
    <t>ค่าน้ำประปาและน้ำบาดาล</t>
  </si>
  <si>
    <t>วัสดุเภสัชกรรมใช้ไป</t>
  </si>
  <si>
    <t>วัสดุทางการแพทย์ทั่วไปใช้ไป</t>
  </si>
  <si>
    <t>วัสดุคอมพิวเตอร์ใช้ไป</t>
  </si>
  <si>
    <t>5104030205.118</t>
  </si>
  <si>
    <t>วัสดุเอกซเรย์ใช้ไป</t>
  </si>
  <si>
    <t>ค่าครุภัณฑ์มูลค่าต่ำกว่าเกณฑ์</t>
  </si>
  <si>
    <t xml:space="preserve">ค่าเช่าอสังหาริมทรัพย์ </t>
  </si>
  <si>
    <t>5104030212.101</t>
  </si>
  <si>
    <t xml:space="preserve">ค่าเช่าเบ็ดเตล็ด </t>
  </si>
  <si>
    <t>5104030218.101</t>
  </si>
  <si>
    <t>ค่าใช้จ่ายผลักส่งเป็นรายได้แผ่นดิน</t>
  </si>
  <si>
    <t>5104030299.104</t>
  </si>
  <si>
    <t>ค่าใช้สอยอื่นๆ</t>
  </si>
  <si>
    <t>5104030299.502</t>
  </si>
  <si>
    <t>5105010129.101</t>
  </si>
  <si>
    <t>ค่าเสื่อมราคา - ครุภัณฑ์การศึกษา</t>
  </si>
  <si>
    <t>5105010133.101</t>
  </si>
  <si>
    <t>บัญชีค่าเสื่อมราคา - ครุภัณฑ์กีฬา</t>
  </si>
  <si>
    <t>5105010135.101</t>
  </si>
  <si>
    <t>บัญชีค่าเสื่อมราคา - ครุภัณฑ์ดนตรี</t>
  </si>
  <si>
    <t>5105010137.101</t>
  </si>
  <si>
    <t>บัญชีค่าเสื่อมราคา - ครุภัณฑ์สนาม</t>
  </si>
  <si>
    <t>5107030101.101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</si>
  <si>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</si>
  <si>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</si>
  <si>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</si>
  <si>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</si>
  <si>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(ต่างจังหวัด)</t>
  </si>
  <si>
    <t>หนี้สงสัยจะสูญ-ลูกหนี้ค่ารักษา-ชำระเงิน OP</t>
  </si>
  <si>
    <t>5209010112.101</t>
  </si>
  <si>
    <t>ค่าใช้จ่ายระหว่างหน่วยงาน-หน่วยงานส่งเงินเบิกเกินส่งคืนให้กรมบัญชีกลาง</t>
  </si>
  <si>
    <t>5210010101.101</t>
  </si>
  <si>
    <t xml:space="preserve">ค่าใช้จ่ายระหว่างหน่วยงาน - กรมบัญชีกลางโอนเงินนอกงบประมาณให้หน่วยงาน </t>
  </si>
  <si>
    <t>5210010102.101</t>
  </si>
  <si>
    <t>ค่าใช้จ่ายระหว่างหน่วยงาน - หน่วยงานโอนเงินรายได้แผ่นดินให้กรมบัญชีกลาง</t>
  </si>
  <si>
    <t>5210010105.101</t>
  </si>
  <si>
    <t>ค่าใช้จ่ายระหว่างหน่วยงาน  - ปรับเงินฝากคลัง</t>
  </si>
  <si>
    <t>5210010112.101</t>
  </si>
  <si>
    <t>ค่าใช้จ่ายระหว่างกัน-ภายในกรมเดียวกัน</t>
  </si>
  <si>
    <t>5211010102.101</t>
  </si>
  <si>
    <t>ค่าใช้จ่ายอื่น-สินค้าโอนไป สสจ./รพศ./รพท./รพช./รพ.สต.</t>
  </si>
  <si>
    <t>ค่าใช้จ่ายอื่น-วัสดุโอนไป สสจ./ รพศ./รพท./รพช./รพ.สต.</t>
  </si>
  <si>
    <t>F137</t>
  </si>
  <si>
    <t>F128</t>
  </si>
  <si>
    <t>F132</t>
  </si>
  <si>
    <t>F148</t>
  </si>
  <si>
    <t>F141</t>
  </si>
  <si>
    <t>F159</t>
  </si>
  <si>
    <t>ผลต่าง รวมรายได้-รายได้จากแบบบันทึก</t>
  </si>
  <si>
    <t>ผลต่าง รวมรายจ่าย-รายจ่ายจากแบบบันทึก</t>
  </si>
  <si>
    <t>F123</t>
  </si>
  <si>
    <t>หนี้ยกมา</t>
  </si>
  <si>
    <t>ก่อหนี้ในปี</t>
  </si>
  <si>
    <t>แผนชำระหนี้</t>
  </si>
  <si>
    <t>คงคลังยกมา</t>
  </si>
  <si>
    <t>จัดซื้อในปี</t>
  </si>
  <si>
    <t>ทุนสำรองสุทธิ (NWC) ณ 30 ก.ย. 61</t>
  </si>
  <si>
    <t>หนี้สินและภาระผูกพัน ณ 30 ก.ย. 61</t>
  </si>
  <si>
    <t>มูลค่าใช้ไปในปี(แผน)</t>
  </si>
  <si>
    <t>ประมาณชำระหนี้ 61</t>
  </si>
  <si>
    <t>ลูกหนี้ยกมา</t>
  </si>
  <si>
    <t>ลูกหนี้ในปี</t>
  </si>
  <si>
    <t>ลูกหนี้ยกไป</t>
  </si>
  <si>
    <t>รายได้ค่ารักษา อปท.</t>
  </si>
  <si>
    <t>P07L</t>
  </si>
  <si>
    <t>ต้นทุนวัสดุทันตกรรม</t>
  </si>
  <si>
    <t>ต้นทุน วมย. /วัสดุการแพทย์</t>
  </si>
  <si>
    <t>P15D</t>
  </si>
  <si>
    <t>หนี้สูญและสงสัยจะสูญ</t>
  </si>
  <si>
    <t>P24D</t>
  </si>
  <si>
    <t>วัสดุวิทย์</t>
  </si>
  <si>
    <t>R1</t>
  </si>
  <si>
    <t>R7</t>
  </si>
  <si>
    <t>R6</t>
  </si>
  <si>
    <t>R9</t>
  </si>
  <si>
    <t>R10</t>
  </si>
  <si>
    <t>R11</t>
  </si>
  <si>
    <t>R12</t>
  </si>
  <si>
    <t>R13</t>
  </si>
  <si>
    <t>R15</t>
  </si>
  <si>
    <t>Ø PP Fee Schedule</t>
  </si>
  <si>
    <t>กองทุน UC PP อื่น</t>
  </si>
  <si>
    <t>R14</t>
  </si>
  <si>
    <t>Ø ค่ารักษา UC-OP-CR</t>
  </si>
  <si>
    <t>Ø ค่ารักษา UC-IP-CR</t>
  </si>
  <si>
    <t>R16</t>
  </si>
  <si>
    <t>R17</t>
  </si>
  <si>
    <t>R18</t>
  </si>
  <si>
    <t>Ø กองทุนบริการจัดการโรคเฉพาะ อื่น</t>
  </si>
  <si>
    <t>►งบรักษาพยาบาล กลุ่ม CA</t>
  </si>
  <si>
    <t>►บริการทันตกรรมสำหรับ ปากแหว่างเพดานโหว่</t>
  </si>
  <si>
    <t>►บริการเฉพาะโรค อื่น ๆ</t>
  </si>
  <si>
    <t>R23</t>
  </si>
  <si>
    <t>2.6 รายได้กองทุน UC อื่น</t>
  </si>
  <si>
    <t>Ø PPA เขต จว.</t>
  </si>
  <si>
    <t>R25</t>
  </si>
  <si>
    <t>งบตามเกณฑ์คุณภาพบริการ QOF</t>
  </si>
  <si>
    <t xml:space="preserve">Ø PP QOF </t>
  </si>
  <si>
    <t>R36</t>
  </si>
  <si>
    <t>2.7 กองทุน UC สนับสนุนอื่น</t>
  </si>
  <si>
    <t>2.8 รายได้จากการเรียกเก็บ</t>
  </si>
  <si>
    <t>R37</t>
  </si>
  <si>
    <t>R38</t>
  </si>
  <si>
    <t>R39</t>
  </si>
  <si>
    <t>R40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</si>
  <si>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</si>
  <si>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</si>
  <si>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</si>
  <si>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</si>
  <si>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</si>
  <si>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</si>
  <si>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</si>
  <si>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</si>
  <si>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</si>
  <si>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</si>
  <si>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</si>
  <si>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</si>
  <si>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</si>
  <si>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R55</t>
  </si>
  <si>
    <t>R56</t>
  </si>
  <si>
    <t>R57</t>
  </si>
  <si>
    <t>R58</t>
  </si>
  <si>
    <t>รายได้จากการได้รับการสนับสนุนยาและอื่น ๆ</t>
  </si>
  <si>
    <t>Ø มูลค่าการได้รับการสนับสนุนยาและอื่น ๆ</t>
  </si>
  <si>
    <t>R41</t>
  </si>
  <si>
    <t>R59</t>
  </si>
  <si>
    <t>1.3 งบประมาณงบลงทุนจากภาครัฐ</t>
  </si>
  <si>
    <t>R5</t>
  </si>
  <si>
    <t>Link จากงบทดลอง</t>
  </si>
  <si>
    <t>Øเงินตอบแทน ฉ 11</t>
  </si>
  <si>
    <t>Øเงินตอบแทน ฉ 12</t>
  </si>
  <si>
    <t>Øเงินตอบแทน พตส.</t>
  </si>
  <si>
    <t>E1</t>
  </si>
  <si>
    <t>E2</t>
  </si>
  <si>
    <t>E3</t>
  </si>
  <si>
    <t>E4</t>
  </si>
  <si>
    <t>E5</t>
  </si>
  <si>
    <t>Øค่าจ้างประจำและค่าครองชีพ</t>
  </si>
  <si>
    <t>Øเงินเดือนข้าราชการและค่าครองชีพ</t>
  </si>
  <si>
    <t>Øเงินเดือน พ.ราชการและค่าครองชีพ</t>
  </si>
  <si>
    <t>E71</t>
  </si>
  <si>
    <t>E72</t>
  </si>
  <si>
    <t>E8</t>
  </si>
  <si>
    <t>E611</t>
  </si>
  <si>
    <t>E621</t>
  </si>
  <si>
    <t>E612</t>
  </si>
  <si>
    <t>E622</t>
  </si>
  <si>
    <t>Øเงินตอบแทนอื่น ๆ +กบข. กสจ.</t>
  </si>
  <si>
    <t>E9</t>
  </si>
  <si>
    <t>E10</t>
  </si>
  <si>
    <t>E11</t>
  </si>
  <si>
    <t>E14</t>
  </si>
  <si>
    <t>E15</t>
  </si>
  <si>
    <t>E16</t>
  </si>
  <si>
    <t>E12</t>
  </si>
  <si>
    <t>ค่าไม่ทำเวชปฏิบัติและสาขาส่งเสริมพิเศษ</t>
  </si>
  <si>
    <t>E17</t>
  </si>
  <si>
    <t>E18</t>
  </si>
  <si>
    <t>E19</t>
  </si>
  <si>
    <t>E20</t>
  </si>
  <si>
    <t>จ้างเหมาบริการทางการแพทย์</t>
  </si>
  <si>
    <t>จ้างเหมาอื่น</t>
  </si>
  <si>
    <t>E211</t>
  </si>
  <si>
    <t>E212</t>
  </si>
  <si>
    <t>E213</t>
  </si>
  <si>
    <t>E22</t>
  </si>
  <si>
    <t>E23</t>
  </si>
  <si>
    <t>E24</t>
  </si>
  <si>
    <t>E25</t>
  </si>
  <si>
    <t>E261</t>
  </si>
  <si>
    <t>E262</t>
  </si>
  <si>
    <t>E263</t>
  </si>
  <si>
    <t>E264</t>
  </si>
  <si>
    <t>E265</t>
  </si>
  <si>
    <t>E266</t>
  </si>
  <si>
    <t>E267</t>
  </si>
  <si>
    <t>E268</t>
  </si>
  <si>
    <t>E269</t>
  </si>
  <si>
    <t>E2610</t>
  </si>
  <si>
    <t>E2611</t>
  </si>
  <si>
    <t>E29</t>
  </si>
  <si>
    <t>E30</t>
  </si>
  <si>
    <t>E31</t>
  </si>
  <si>
    <t>E32</t>
  </si>
  <si>
    <t>ค่าครุภัณฑ์ต่ำกว่าเกณฑ์</t>
  </si>
  <si>
    <t>E27</t>
  </si>
  <si>
    <t>E33</t>
  </si>
  <si>
    <t>E34</t>
  </si>
  <si>
    <t>E35</t>
  </si>
  <si>
    <t>โครงการส่งเสริมป้องกัน(เงินบำรุง/PP)</t>
  </si>
  <si>
    <t>โครงการพัฒนาบุคลากร สัมมนา (เงินบำรุง/PP)</t>
  </si>
  <si>
    <t>โครงการอื่น ๆ  (เงินบำรุง)</t>
  </si>
  <si>
    <t>E36</t>
  </si>
  <si>
    <t>E37</t>
  </si>
  <si>
    <t>E38</t>
  </si>
  <si>
    <t>UC ในสังกัด สป.สธ</t>
  </si>
  <si>
    <t>UC นอกสังกัด สป.สธ</t>
  </si>
  <si>
    <t>ตามจ่ายค่ารักษาสิทธิอื่น</t>
  </si>
  <si>
    <t>สนับสนุน สสอ./รพ.สต./อื่น ๆ</t>
  </si>
  <si>
    <t>E39</t>
  </si>
  <si>
    <t>E42</t>
  </si>
  <si>
    <t>E40</t>
  </si>
  <si>
    <t>E41</t>
  </si>
  <si>
    <t>E43</t>
  </si>
  <si>
    <t>E44</t>
  </si>
  <si>
    <t>ค่าใช้จ่ายงบกลาง จากเงินงบประมาณ</t>
  </si>
  <si>
    <t>ดุลแผน รายได้ - ค่าใช้ข่าย NI</t>
  </si>
  <si>
    <t>งบประมาณ งบลงทุน Non UC</t>
  </si>
  <si>
    <t xml:space="preserve">Ø PP Basic service </t>
  </si>
  <si>
    <t>เป็นค่าจ้างแผนไทย</t>
  </si>
  <si>
    <t>มีโครงการ</t>
  </si>
  <si>
    <t>2.6 กองทุน UC อื่น</t>
  </si>
  <si>
    <t>Ø บริการแพทย์แผนไทย</t>
  </si>
  <si>
    <t>Ø บริการฟื้นฟูสมรรถภาพด้านการแพทย์</t>
  </si>
  <si>
    <t>Ø บริการ HIV&amp;AIDS และ TB</t>
  </si>
  <si>
    <t>Ø บริการ ไตวายเรื้อรัง</t>
  </si>
  <si>
    <t>Ø ป้องกันควบคุมโรคเรื้อรัง</t>
  </si>
  <si>
    <t>Ø บริการ LTC</t>
  </si>
  <si>
    <t>Ø กองทุน PCC</t>
  </si>
  <si>
    <t>Ø Hard Ship</t>
  </si>
  <si>
    <t>Ø CF</t>
  </si>
  <si>
    <t>Ø กำลังคนด้านสาธารณสุข</t>
  </si>
  <si>
    <t>Ø ในจังหวัด</t>
  </si>
  <si>
    <t>Ø ต่างจังหวัด</t>
  </si>
  <si>
    <t>Ø ต่างสังกัด</t>
  </si>
  <si>
    <t>Ø บริการ อื่น</t>
  </si>
  <si>
    <t>ต่าง CUP นอกจังหวัดและต่างสังกัด</t>
  </si>
  <si>
    <t>รายได้จากการรับการสนับสนุนยาและอื่น ๆ</t>
  </si>
  <si>
    <t xml:space="preserve">PP Basic service </t>
  </si>
  <si>
    <t xml:space="preserve"> PP Fee Schedule</t>
  </si>
  <si>
    <t xml:space="preserve"> PPA เขต จว.</t>
  </si>
  <si>
    <t xml:space="preserve"> PP QOF </t>
  </si>
  <si>
    <t xml:space="preserve"> PP ชุมชน(อปท.45)</t>
  </si>
  <si>
    <t xml:space="preserve"> OP QOF </t>
  </si>
  <si>
    <t>Ø งบค่าเสื่อม สัดส่วนของจังหวัด/เขต/กระทรวง 30%</t>
  </si>
  <si>
    <t>Ø งบค่าเสื่อม สัดส่วน CUP 70%</t>
  </si>
  <si>
    <t>ป้องกันควบคุมโรคเรื้อรัง</t>
  </si>
  <si>
    <t>บริการ LTC</t>
  </si>
  <si>
    <t>กองทุน PCC</t>
  </si>
  <si>
    <t>การเรียกเก็บ นค</t>
  </si>
  <si>
    <t>ตามการจัดสรร</t>
  </si>
  <si>
    <t>จ่ายล่วงหน้า หักคืนจากการจัดสรร</t>
  </si>
  <si>
    <t>จ่ายล่วงหน้า หักคืนจากผลงาน</t>
  </si>
  <si>
    <t>จ่ายล่วงหน้า หักคืนจากเงินงวด</t>
  </si>
  <si>
    <t>ข้อมูลในบัญชีหมวด 2</t>
  </si>
  <si>
    <t>ข้อมูลในบัญชีหมวด 1</t>
  </si>
  <si>
    <t>เงินรับฝากกองทุน UC (งบลงทุน)</t>
  </si>
  <si>
    <t>เงินรับฝากกองทุน UC วัสดุ</t>
  </si>
  <si>
    <t>เงินรับฝากกองทุน UC -Fixed Cost</t>
  </si>
  <si>
    <t>เงินรับฝากกองทุน UC -นอกเหนือ Fixed  Cost</t>
  </si>
  <si>
    <t>เงินฝากธนาคาร-นอกงบประมาณรอการจัดสรรออมทรัพย์</t>
  </si>
  <si>
    <t>ลดลงตามจำนวนที่โอนไปลูกข่าย</t>
  </si>
  <si>
    <t>ลดลงตามมูลค่าเบิกยาจากคลัง</t>
  </si>
  <si>
    <t>ลดลงตามการโอนรายงวด</t>
  </si>
  <si>
    <t>OP Visit</t>
  </si>
  <si>
    <t>รายได้ต่อ 1 visit</t>
  </si>
  <si>
    <t>รายได้รวม</t>
  </si>
  <si>
    <t>ส่วนต่าง</t>
  </si>
  <si>
    <t>บันทึก Visit</t>
  </si>
  <si>
    <t>OPD</t>
  </si>
  <si>
    <t>รายได้ค่ารักษาเบิกจ่ายตรง อปท.</t>
  </si>
  <si>
    <t>รวมรายได้ OPD</t>
  </si>
  <si>
    <t>IPD</t>
  </si>
  <si>
    <t>รวมรายได้ IPD</t>
  </si>
  <si>
    <t>ข้อมูลจากต้นทุน อ.ถาวร</t>
  </si>
  <si>
    <t>F81</t>
  </si>
  <si>
    <t>F63</t>
  </si>
  <si>
    <t>F64</t>
  </si>
  <si>
    <t>F72</t>
  </si>
  <si>
    <t>F75</t>
  </si>
  <si>
    <t>F18</t>
  </si>
  <si>
    <t>F53</t>
  </si>
  <si>
    <t>F54</t>
  </si>
  <si>
    <t>F55</t>
  </si>
  <si>
    <t>F37</t>
  </si>
  <si>
    <t>F23+24</t>
  </si>
  <si>
    <t>4301020104.108</t>
  </si>
  <si>
    <t>4301020104.109</t>
  </si>
  <si>
    <t>4301020104.110</t>
  </si>
  <si>
    <t>ส่วนต่างค่ารักษาที่สูงกว่าข้อตกลงในการจ่ายตาม DRG -เบิกจ่ายตรง หน่วยงานอื่น</t>
  </si>
  <si>
    <t>4301020104.111</t>
  </si>
  <si>
    <t>ส่วนต่างค่ารักษาที่ต่ำกว่าข้อตกลงในการจ่ายตาม DRG -เบิกจ่ายตรง หน่วยงานอื่น</t>
  </si>
  <si>
    <t>รายได้ค่ารักษาเบิกจ่ายตรง- อปท.รูปแบบพิเศษ IP</t>
  </si>
  <si>
    <t xml:space="preserve">ส่วนต่างค่ารักษาที่สูงกว่าข้อตกลงในการจ่ายตาม DRG -เบิกจ่ายตรง (พนักงานส่วนท้องถิ่นรูปแบบพิเศษ) </t>
  </si>
  <si>
    <t xml:space="preserve">ส่วนต่างค่ารักษาที่ต่ำกว่าข้อตกลงในการจ่ายตาม DRG -เบิกจ่ายตรง (พนักงานส่วนท้องถิ่นรูปแบบพิเศษ) </t>
  </si>
  <si>
    <t xml:space="preserve">รายได้กองทุน UC-OP ตามเกณฑ์คุณภาพผลงานบริการ
</t>
  </si>
  <si>
    <t>รายได้กองทุน UC-P&amp;P อื่น</t>
  </si>
  <si>
    <t>รายได้ค่ารักษา UC - IP  บริการกรณีเฉพาะ (CR)</t>
  </si>
  <si>
    <t xml:space="preserve">ส่วนต่างค่ารักษาที่สูงกว่าข้อตกลงตามหลักเกณฑ์การจ่ายกองทุนUC-บริการเฉพาะ (CR) - OP </t>
  </si>
  <si>
    <t xml:space="preserve">ส่วนต่างค่ารักษาที่ต่ำกว่าข้อตกลงตามหลักเกณฑ์การจ่ายกองทุนUC-บริการเฉพาะ (CR) -OP </t>
  </si>
  <si>
    <t>ส่วนต่างค่ารักษาที่สูงกว่าข้อตกลงในการจ่ายตาม กองทุนประกันสังคม</t>
  </si>
  <si>
    <t xml:space="preserve">ส่วนต่างค่ารักษาที่ต่ำกว่าข้อตกลงในการจ่ายตาม กองทุนประกันสังคม </t>
  </si>
  <si>
    <t>4301020106.519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</si>
  <si>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</si>
  <si>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รายได้อื่น-เงินงบประมาณงบดำเนินงานรับโอนจาก สสจ./รพศ./รพท./รพช. / รพ.สต.</t>
  </si>
  <si>
    <t>เงินค่าตอบแทนพนักงานราชการ (สนับสนุน)</t>
  </si>
  <si>
    <t>5101020106.101</t>
  </si>
  <si>
    <t>เงินสมทบกองทุนประกันสังคมส่วนของนายจ้าง (เงินงบประมาณ)</t>
  </si>
  <si>
    <t>5101020106.102</t>
  </si>
  <si>
    <t>เงินสมทบกองทุนประกันสังคมส่วนของนายจ้าง (เงินนอกงบประมาณ)</t>
  </si>
  <si>
    <t>ค่าตอบแทนตามผลการปฏิบัติงาน (บริการ) - เงินงบประมาณ</t>
  </si>
  <si>
    <t>ค่าตอบแทนตามผลการปฏิบัติงาน (สนับสนุน) - เงินงบประมาณ</t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</si>
  <si>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</si>
  <si>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 (สนับสนุน)  - เงินนอกงบประมาณ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</si>
  <si>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</si>
  <si>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ค่าตอบแทนการปฏิบัติงานในลักษณะค่าเบี้ยเลี้ยงเหมาจ่าย (สนับสนุน)  - เงินนอกงบประมาณ</t>
  </si>
  <si>
    <t>5101020116.101</t>
  </si>
  <si>
    <t>5101020116.102</t>
  </si>
  <si>
    <t>ค่าใช้จ่ายด้านการฝึกอบรม-ในประเทศ (เงินงบประมาณ)</t>
  </si>
  <si>
    <t>5102010199.102</t>
  </si>
  <si>
    <t>5102030199.102</t>
  </si>
  <si>
    <t>ค่าเบี้ยเลี้ยง-ในประเทศ (เงินงบประมาณ)</t>
  </si>
  <si>
    <t>5103010102.102</t>
  </si>
  <si>
    <t>ค่าเบี้ยเลี้ยง-ในประเทศ (เงินนอกงบประมาณ)</t>
  </si>
  <si>
    <t>ค่าที่พัก-ในประเทศ (เงินงบประมาณ)</t>
  </si>
  <si>
    <t>5103010103.102</t>
  </si>
  <si>
    <t>ค่าที่พัก-ในประเทศ (เงินนอกงบประมาณ)</t>
  </si>
  <si>
    <t>ค่าใช้จ่ายเดินทางอื่น -ในประเทศ (เงินงบประมาณ)</t>
  </si>
  <si>
    <t>5103010199.102</t>
  </si>
  <si>
    <t>ค่าใช้จ่ายเดินทางอื่น -ในประเทศ (เงินนอกงบประมาณ)</t>
  </si>
  <si>
    <t>ค่าใช้จ่ายตามโครงการ (UC) (PP)</t>
  </si>
  <si>
    <t>5104030299.105</t>
  </si>
  <si>
    <t>ค่ารักษาตามจ่าย UC ในสังกัด สป. สธ.</t>
  </si>
  <si>
    <t>หนี้สูญ-ลูกหนี้ค่ารักษา UC -OP นอก CUP (ในจังหวัด)</t>
  </si>
  <si>
    <t>5112010103.101</t>
  </si>
  <si>
    <t>ค่าสวัสดิการสังคม-อื่น</t>
  </si>
  <si>
    <t>F19</t>
  </si>
  <si>
    <t>F40</t>
  </si>
  <si>
    <t>F27</t>
  </si>
  <si>
    <t>F69</t>
  </si>
  <si>
    <t>F78</t>
  </si>
  <si>
    <t>F15</t>
  </si>
  <si>
    <t>F5+6+7+8+9+51</t>
  </si>
  <si>
    <t>F10+11+12+13</t>
  </si>
  <si>
    <t>F93</t>
  </si>
  <si>
    <t>F94</t>
  </si>
  <si>
    <t>F95</t>
  </si>
  <si>
    <t>F96</t>
  </si>
  <si>
    <t>F97</t>
  </si>
  <si>
    <t>F100</t>
  </si>
  <si>
    <t>F107</t>
  </si>
  <si>
    <t>F99</t>
  </si>
  <si>
    <t>F98</t>
  </si>
  <si>
    <t>F121</t>
  </si>
  <si>
    <t>F111</t>
  </si>
  <si>
    <t>F120</t>
  </si>
  <si>
    <t>F124</t>
  </si>
  <si>
    <t>F129</t>
  </si>
  <si>
    <t>F146</t>
  </si>
  <si>
    <t>F134</t>
  </si>
  <si>
    <t>F150+151+152</t>
  </si>
  <si>
    <t>F153</t>
  </si>
  <si>
    <t>F155</t>
  </si>
  <si>
    <t>F156</t>
  </si>
  <si>
    <t>F157</t>
  </si>
  <si>
    <t>F160+165</t>
  </si>
  <si>
    <t>F164</t>
  </si>
  <si>
    <t>F163</t>
  </si>
  <si>
    <t>F162</t>
  </si>
  <si>
    <t>F49</t>
  </si>
  <si>
    <t>F50+51</t>
  </si>
  <si>
    <t>เจ้าหนี้ วัสดุทันตกรรม</t>
  </si>
  <si>
    <t>เจ้าหนี้วัสดุอื่น</t>
  </si>
  <si>
    <t>ลูกหนี้เบิกต้นสังกัด</t>
  </si>
  <si>
    <t>นาเยีย</t>
  </si>
  <si>
    <t>F86</t>
  </si>
  <si>
    <t>F118</t>
  </si>
  <si>
    <t>ครุภัณฑ์ต่ำกว่าเกณฑ์</t>
  </si>
  <si>
    <t>fixed Cost สป</t>
  </si>
  <si>
    <t>เมือง นอกเขตเทศบาลนคร</t>
  </si>
  <si>
    <t>เหล่าเสือโก้ก</t>
  </si>
  <si>
    <t>เขื่องใน</t>
  </si>
  <si>
    <t>ม่วงสามสิบ</t>
  </si>
  <si>
    <t>ดอนมดแดง</t>
  </si>
  <si>
    <t>ตาลสุม</t>
  </si>
  <si>
    <t>ศรีเมืองใหม่</t>
  </si>
  <si>
    <t>เขมราฐ</t>
  </si>
  <si>
    <t>นาตาล</t>
  </si>
  <si>
    <t>ตระการพืชผล</t>
  </si>
  <si>
    <t>กุดข้าวปุ้น</t>
  </si>
  <si>
    <t>โพธิ์ไทร</t>
  </si>
  <si>
    <t>โขงเจียม</t>
  </si>
  <si>
    <t>วารินชำราบ</t>
  </si>
  <si>
    <t>สว่างวีระวงศ์</t>
  </si>
  <si>
    <t>พิบูลมังสาหาร</t>
  </si>
  <si>
    <t>สำโรง</t>
  </si>
  <si>
    <t>สิรินธร</t>
  </si>
  <si>
    <t>นาจะหลวย</t>
  </si>
  <si>
    <t>น้ำยืน</t>
  </si>
  <si>
    <t>น้ำขุ่น</t>
  </si>
  <si>
    <t>บุณฑริก</t>
  </si>
  <si>
    <t>ทุ่งศรีอุดม</t>
  </si>
  <si>
    <t>เดชอุดม</t>
  </si>
  <si>
    <t>21984 ๕๐ พรรษา มหาวชิราลงกรณ์,รพท_</t>
  </si>
  <si>
    <t>11443 สมเด็จพระยุพราชเดชอุดม,รพท_</t>
  </si>
  <si>
    <t>10954 วารินชำราบ,รพท_</t>
  </si>
  <si>
    <t>10951 ตระการพืชผล,รพช_</t>
  </si>
  <si>
    <t>10956 พิบูลมังสาหาร,รพช_</t>
  </si>
  <si>
    <t>10946 เขื่องใน,รพช_</t>
  </si>
  <si>
    <t>10953 ม่วงสามสิบ,รพช_</t>
  </si>
  <si>
    <t>10947 เขมราฐ,รพช_</t>
  </si>
  <si>
    <t>10944 ศรีเมืองใหม่,รพช_</t>
  </si>
  <si>
    <t>10949 น้ำยืน,รพช_</t>
  </si>
  <si>
    <t>10950 บุณฑริก,รพช_</t>
  </si>
  <si>
    <t>10957 ตาลสุม,รพช_</t>
  </si>
  <si>
    <t>10960 ดอนมดแดง,รพช_</t>
  </si>
  <si>
    <t>10952 กุดข้าวปุ้น,รพช_</t>
  </si>
  <si>
    <t>10958 โพธิ์ไทร,รพช_</t>
  </si>
  <si>
    <t>10959 สำโรง,รพช_</t>
  </si>
  <si>
    <t>10961 สิรินธร,รพช_</t>
  </si>
  <si>
    <t>10945 โขงเจียม,รพช_</t>
  </si>
  <si>
    <t>10948 นาจะหลวย,รพช_</t>
  </si>
  <si>
    <t>10962 ทุ่งศรีอุดม,รพช_</t>
  </si>
  <si>
    <t>27976 เหล่าเสือโก้ก,รพช_</t>
  </si>
  <si>
    <t>24032 นาตาล,รพช_</t>
  </si>
  <si>
    <t>24821 นาเยีย,รพช_</t>
  </si>
  <si>
    <t>27967 สว่างวีระวงศ์,รพช_</t>
  </si>
  <si>
    <t>27968 น้ำขุ่น,รพช_</t>
  </si>
  <si>
    <t>10669 สรรพสิทธิประสงค์,รพศ_</t>
  </si>
  <si>
    <t>หมวดรายได้</t>
  </si>
  <si>
    <t>รายได้จาก UC</t>
  </si>
  <si>
    <t>1.1กองทุนผู้ป่วยนอก OP</t>
  </si>
  <si>
    <t>1.2กองทุนผู้ป่วยใน IP</t>
  </si>
  <si>
    <t>1.3กองทุนสร้างเสริมสุขภาพและป้องกันโรค PP</t>
  </si>
  <si>
    <t>1.4 กองทุนบริการกรณีเฉพาะ Central Reimburse</t>
  </si>
  <si>
    <t>1.5 งบค่าบริการทางการแพทย์ที่จ่ายในลักษณะการลงทุน</t>
  </si>
  <si>
    <t>1.6 กองทุน UC อื่น</t>
  </si>
  <si>
    <t>1.7 กองทุน UC สนับสนุนอื่น</t>
  </si>
  <si>
    <t>1.8 รายได้จากการเรียกเก็บ</t>
  </si>
  <si>
    <t>ปี 2565</t>
  </si>
  <si>
    <t>รวมลูกข่าย</t>
  </si>
  <si>
    <t>รวม op ที่ให้ลูกข่าย</t>
  </si>
  <si>
    <t>ลงทุนค่าเสื่อมราคา(งบค่าเสื่อม)</t>
  </si>
  <si>
    <t>แผนการพัฒนาโรงพยาบาล(เงินบำรุง)</t>
  </si>
  <si>
    <t xml:space="preserve">รายได้-ค่าใช้จ่าย </t>
  </si>
  <si>
    <t>ปีงบประมาณ 2566</t>
  </si>
  <si>
    <t>ข้อมูลปี 2565</t>
  </si>
  <si>
    <t>ประมาณการปี 2566</t>
  </si>
  <si>
    <t>ปี 2566</t>
  </si>
  <si>
    <t>รายได้ค่าเช่าอสังหาริมทรัพย์จากบุคคลภายนอก</t>
  </si>
  <si>
    <t>รายได้เงินเหลือจ่ายปีเก่า/รายที่ไม่ใช่ภาษีอื่น</t>
  </si>
  <si>
    <t>4206010199.101</t>
  </si>
  <si>
    <t>บัญชีรายได้ที่ไม่ใช่ภาษีอื่น</t>
  </si>
  <si>
    <t>รายได้ค่ารักษาเบิกจ่ายตรง-หน่วยงานอื่น - OP</t>
  </si>
  <si>
    <t>รายได้ค่ารักษาเบิกจ่ายตรงหน่วยงานอื่น-IP</t>
  </si>
  <si>
    <t>รายได้ค่ารักษาเบิกจ่ายตรง-อปท. IP</t>
  </si>
  <si>
    <t>ส่วนต่างค่ารักษาที่สูงกว่าข้อตกลงในการจ่ายตาม DRG -เบิกจ่ายตรง - อปท.</t>
  </si>
  <si>
    <t>ส่วนต่างค่ารักษาที่ต่ำกว่าข้อตกลงในการจ่ายตาม DRG -เบิกจ่ายตรง - อปท.</t>
  </si>
  <si>
    <t>รายได้ค่ารักษาเบิกจ่ายตรง - อปท.รูปแบบพิเศษ OP</t>
  </si>
  <si>
    <t>รายได้ค่ารักษา UC-OP นอกสังกัด สป.</t>
  </si>
  <si>
    <t>รายได้ค่ารักษา UC- OP บริการกรณีเฉพาะ (CR)</t>
  </si>
  <si>
    <t>ส่วนต่างค่ารักษาที่สูงกว่าข้อตกลงในการจ่ายตามDRG กองทุน UC           (บริการเฉพาะ) CR- IP</t>
  </si>
  <si>
    <t>ส่วนต่างค่ารักษาที่ต่ำกว่าข้อตกลงในการจ่ายตาม DRG กองทุน UC   (บริการเฉพาะ) CR- IP</t>
  </si>
  <si>
    <t>4301020105.267</t>
  </si>
  <si>
    <t>รายได้ค่าบริการสาธารณสุขสำหรับโรคติดเชื้อไวรัสโคโรนา - OP จาก สปสช.</t>
  </si>
  <si>
    <t>4301020105.268</t>
  </si>
  <si>
    <t>รายได้ค่าบริการสาธารณสุขสำหรับโรคติดเชื้อไวรัสโคโรนา - IP จาก สปสช.</t>
  </si>
  <si>
    <t>4301020105.269</t>
  </si>
  <si>
    <t>ส่วนต่างค่ารักษาที่ สูงกว่า ข้อตกลงในการจ่ายตาม DRG-COVID-19-IP จาก สปสช.</t>
  </si>
  <si>
    <t>4301020105.270</t>
  </si>
  <si>
    <t>ส่วนต่างค่ารักษาที่ ต่ำกว่า ข้อตกลงในการจ่ายตาม DRG-COVID-19-IP จาก สปสช.</t>
  </si>
  <si>
    <t>4301020106.309</t>
  </si>
  <si>
    <t>รายได้ค่ารักษาประกันสังคม OP-นอกเครือข่าย ต่างสังกัด สป.สธ.</t>
  </si>
  <si>
    <t>4301020106.310</t>
  </si>
  <si>
    <t>รายได้ค่ารักษาประกันสังคม IP-นอกเครือข่าย ต่างสังกัด สป.สธ.</t>
  </si>
  <si>
    <t>รายได้ค่ารักษาแรงงานต่างด้าว - เบิกจากส่วนกลาง OP</t>
  </si>
  <si>
    <t>ส่วนต่างค่ารักษาที่ต่ำกว่าข้อตกลงในการจ่ายตาม DRG - แรงงานต่างด้าว - IP</t>
  </si>
  <si>
    <t xml:space="preserve">รายได้ค่ารักษาแรงงานต่างด้าว OP  นอก CUP </t>
  </si>
  <si>
    <t>รายได้ค่ารักษาแรงงานต่างด้าว - เบิกจากส่วนกลาง IP</t>
  </si>
  <si>
    <t>รายได้จากการช่วยเหลือเพื่อ           การดำเนินงานอื่น</t>
  </si>
  <si>
    <t>4307010112.101</t>
  </si>
  <si>
    <t>บัญชีรายได้ระหว่างหน่วยงาน-กรมบัญชี กลางรับเงินเบิกเกินส่งคืนจากหน่วยงาน</t>
  </si>
  <si>
    <t>4308010121.101</t>
  </si>
  <si>
    <t>รายได้ระหว่างกัน-ภายในกรมเดียวกัน (Manual)</t>
  </si>
  <si>
    <t>รายได้อื่น-สินค้ารับโอนจาก สสจ./     รพศ./รพท./รพช./รพ.สต.</t>
  </si>
  <si>
    <t>รายได้อื่น-ครุภัณฑ์ ที่ดินและสิ่งก่อสร้างรับโอนจาก สสจ./รพศ./รพท./รพช./  รพ.สต.</t>
  </si>
  <si>
    <t>รายได้อื่น-เงินงบประมาณงบลงทุน รับโอนจาก สสจ./รพศ./รพท./รพช./     รพ.สต.</t>
  </si>
  <si>
    <t>รายได้อื่น-เงินงบประมาณงบอุดหนุนรับโอนจาก สสจ./รพศ. /รพท./รพช. /   รพ.สต</t>
  </si>
  <si>
    <t>รายได้อื่น-เงินงบประมาณงบรายจ่ายอื่นรับโอนจาก สสจ./รพศ. /รพท./รพช./รพ.สต.</t>
  </si>
  <si>
    <t>รายได้อื่น-เงินงบประมาณงบกลางรับโอนจาก สสจ./รพศ. /รพท./รพช. /   รพ.สต.</t>
  </si>
  <si>
    <t>4313010199.123</t>
  </si>
  <si>
    <t>รายได้อื่น - เงินงบประมาณงบเงินกู้จากรัฐบาลรับโอนจาก สสจ./รพศ./รพช./รพ.สต.</t>
  </si>
  <si>
    <t>เงินประจำตำแหน่งระดับสูง/          ระดับกลาง(สนับสนุน)</t>
  </si>
  <si>
    <t>เงินช่วยพิเศษกรณีเสียชีวิต (เงินงบประมาณ)</t>
  </si>
  <si>
    <t>5101020101.102</t>
  </si>
  <si>
    <t>เงินช่วยพิเศษกรณีเสียชีวิต (เงินนอกงบประมาณ)</t>
  </si>
  <si>
    <t>เงินสมทบกองทุนสำรองเลี้ยงชีพพนักงานและเจ้าหน้าที่รัฐ (เงินนอกงบประมาณ)</t>
  </si>
  <si>
    <t>ค่าตอบแทนเงินเพิ่มพิเศษสำหรับผู้ปฏิบัติงานด้านการสาธารณสุข(พ.ต.ส.-เงินงบประมาณ)</t>
  </si>
  <si>
    <t>ค่าตอบแทนเงินเพิ่มพิเศษสำหรับผู้ปฏิบัติงานด้านการสาธารณสุข     (พ.ต.ส.-เงินนอกงบประมาณ)</t>
  </si>
  <si>
    <t>5101020114.126</t>
  </si>
  <si>
    <t>5101020114.127</t>
  </si>
  <si>
    <t>เงินสมทบกองทุนทดแทน - เงินงบประมาณ</t>
  </si>
  <si>
    <t>เงินสมทบกองทุนทดแทน-เงินนอกงบประมาณ</t>
  </si>
  <si>
    <t>5101020199.104</t>
  </si>
  <si>
    <t>เงินเพิ่มพิเศษสำหรับบุคลากรสาธารณสุขผู้ปฏิบัติงานในสถานการณ์ระบาดของโรคติดเชื้อไวรัสโคโรนา2019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</si>
  <si>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</si>
  <si>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</si>
  <si>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 /บำนาญ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</si>
  <si>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 /บำนาญ</t>
  </si>
  <si>
    <t>เงินช่วยค่ารักษาพยาบาลประเภท    ผู้ป่วยนอก รพ.รัฐ สำหรับผู้รับเบี้ยหวัด /บำนาญตามกฎหมาย</t>
  </si>
  <si>
    <t>เงินช่วยค่ารักษาพยาบาลประเภท    ผู้ป่วยใน รพ.รัฐ สำหรับผู้รับเบี้ยหวัด /บำนาญตามกฎหมาย</t>
  </si>
  <si>
    <t>เงินช่วยค่ารักษา พยาบาลประเภทผู้ป่วยนอก รพ.เอกชน  สำหรับผู้รับเบี้ยหวัด/บำนาญตามกฎหมาย</t>
  </si>
  <si>
    <t>เงินช่วยค่ารักษาพยาบาลประเภท    ผู้ป่วยใน รพ.เอกชน สำหรับผู้รับ      เบี้ยหวัด/บำนาญตามกฎหมาย</t>
  </si>
  <si>
    <t>ค่าใช้จ่ายทุนการศึกษา-ในประเทศ</t>
  </si>
  <si>
    <t>ค่าใช้จ่ายด้านการฝึกอบรม - ในประเทศ (เงินนอกงบประมาณ)</t>
  </si>
  <si>
    <t>ค่าใช้จ่ายด้านการฝึกอบรม -บุคคล ภายนอก (เงินงบประมาณ)</t>
  </si>
  <si>
    <t>ค่าใช้จ่ายด้านการฝึกอบรม -บุคคล ภายนอก (เงินนอกงบประมาณ)</t>
  </si>
  <si>
    <t>ค่าใช้จ่ายตามโครงการ (เงินงบประมาณ)</t>
  </si>
  <si>
    <t>ค่าใช้จ่ายตามโครงการ (เงินนอกงบประมาณ)</t>
  </si>
  <si>
    <t>ค่ารักษาตามจ่าย UC นอกสังกัด สป. สธ.</t>
  </si>
  <si>
    <t>5104030299.204</t>
  </si>
  <si>
    <t>ค่าจ้าง/ค่าเช่า/ค่าซ่อมบำรุง สิ่งก่อสร้างและครุภัณฑ์ (งบลงทุน UC)</t>
  </si>
  <si>
    <t>5104030299.501</t>
  </si>
  <si>
    <t>ค่ารักษาตามจ่ายคนต่างด้าวและแรงงานต่างด้าว</t>
  </si>
  <si>
    <t>ค่าใช้จ่ายตามโครงการ (P&amp;P) แรงงานต่างด้าว</t>
  </si>
  <si>
    <t>ค่าใช้จ่ายตามโครงการ (P&amp;P) บุคคลที่มีปัญหาสถานะและสิทธิ</t>
  </si>
  <si>
    <t>5104040102.101</t>
  </si>
  <si>
    <t>ค่าตอบแทนเงินเพิ่มพิเศษแพทย์ไม่ทำเวชปฏิบัติฯลฯ (บริการ)</t>
  </si>
  <si>
    <t>5104040102.102</t>
  </si>
  <si>
    <t>5104040102.103</t>
  </si>
  <si>
    <t>ค่าตอบแทนเงินเพิ่มเภสัชกรไม่ทำเวชปฏิบัติฯลฯ (บริการ)</t>
  </si>
  <si>
    <t>5104040102.104</t>
  </si>
  <si>
    <t>ค่าตอบแทนในการปฏิบัติงานของเจ้าหน้าที่ (บริการ)</t>
  </si>
  <si>
    <t>5104040102.105</t>
  </si>
  <si>
    <t>ค่าตอบแทนในการปฏิบัติงานของเจ้าหน้าที่ (สนับสนุน)</t>
  </si>
  <si>
    <t>5104040102.106</t>
  </si>
  <si>
    <t>ค่าตอบแทนการปฏิบัติงานในคลินิกพิเศษนอกเวลา</t>
  </si>
  <si>
    <t>5104040102.107</t>
  </si>
  <si>
    <t>ค่าตอบแทนการปฏิบัติงานชันสูตรพลิกศพ (เงินงบประมาณ)</t>
  </si>
  <si>
    <t>5104040102.108</t>
  </si>
  <si>
    <t>ค่าตอบแทนการปฏิบัติงานชันสูตรพลิกศพ (เงินนอกงบประมาณ)</t>
  </si>
  <si>
    <t>5104040102.109</t>
  </si>
  <si>
    <t>ค่าตอบแทนปฏิบัติงานแพทย์สาขาส่งเสริมพิเศษ</t>
  </si>
  <si>
    <t>5104040102.110</t>
  </si>
  <si>
    <t>ค่าตอบแทนปฏิบัติงานส่งเสริมสุขภาพและเวชปฏิบัติครอบครัว</t>
  </si>
  <si>
    <t>5104040102.111</t>
  </si>
  <si>
    <t>ค่าตอบแทนการปฏิบัติงานในลักษณะค่าเบี้ยเลี้ยงเหมาจ่าย (บริการ) - เงินงบประมาณ</t>
  </si>
  <si>
    <t>5104040102.112</t>
  </si>
  <si>
    <t>ค่าตอบแทนการปฏิบัติงานในลักษณะค่าเบี้ยเลี้ยงเหมาจ่าย (สนับสนุน) - เงินงบประมาณ</t>
  </si>
  <si>
    <t>5104040102.113</t>
  </si>
  <si>
    <t>5104040102.114</t>
  </si>
  <si>
    <t>5104040102.115</t>
  </si>
  <si>
    <t>5104040102.116</t>
  </si>
  <si>
    <t>5104040102.117</t>
  </si>
  <si>
    <t>5104040102.118</t>
  </si>
  <si>
    <t>5104040102.119</t>
  </si>
  <si>
    <t>ค่าตอบแทนการปฏิบัติงานอื่น -เงินงบประมาณ</t>
  </si>
  <si>
    <t>5104040102.120</t>
  </si>
  <si>
    <t>ค่าตอบแทนการปฏิบัติงานอื่น-เงินนอกงบประมาณ</t>
  </si>
  <si>
    <t>ค่าเสื่อมราคา - อาคารสำนักงาน</t>
  </si>
  <si>
    <t>ค่าเสื่อมราคา - อาคารเพื่อประโยชน์อื่น</t>
  </si>
  <si>
    <t>ค่าเสื่อมราคา - สิ่งปลูกสร้าง</t>
  </si>
  <si>
    <t>ค่าเสื่อมราคา - ระบบบำบัดน้ำเสีย</t>
  </si>
  <si>
    <t>ค่าเสื่อมราคา - ระบบไฟฟ้า</t>
  </si>
  <si>
    <t>5105010119.101</t>
  </si>
  <si>
    <t>ค่าเสื่อมราคา-ครุภัณฑ์โรงงาน</t>
  </si>
  <si>
    <t>ค่าเสื่อมราคา-ส่วนปรับปรุงอาคาร</t>
  </si>
  <si>
    <t>5107010113.101</t>
  </si>
  <si>
    <t>บัญชีค่าใช้จ่ายช่วยเหลือตามมาตรการของรัฐ (งบกลาง โควิด)</t>
  </si>
  <si>
    <t>5108010107.105</t>
  </si>
  <si>
    <t>หนี้สงสัยจะสูญ-ลูกหนี้ค่าสินค้า-หน่วยงานภาครัฐ</t>
  </si>
  <si>
    <t>หนี้สงสัยจะสูญ-ลูกหนี้ค่ารักษา-ชำระเงิน IP</t>
  </si>
  <si>
    <t>5108010107.203</t>
  </si>
  <si>
    <t>หนี้สงสัยจะสูญ-ลูกหนี้ค่ารักษา UC-OP นอก CUP (ในจังหวัด)</t>
  </si>
  <si>
    <t>5108010107.205</t>
  </si>
  <si>
    <t>หนี้สงสัยจะสูญ-ลูกหนี้ค่ารักษา UC-OP นอก CUP (ต่างจังหวัด)</t>
  </si>
  <si>
    <t>ค่าใช้จ่ายระหว่างหน่วยงาน -  หน่วยงานโอนเงินนอกงบประมาณให้กรมบัญชีกลาง</t>
  </si>
  <si>
    <t>ค่าใช้จ่ายระหว่างหน่วยงาน - รายได้แผ่นดินรอนำส่งคลัง</t>
  </si>
  <si>
    <t>5210010121.101</t>
  </si>
  <si>
    <t>ค่าใช้จ่ายระหว่างกัน-ภายในกรมเดียวกัน (Manual)</t>
  </si>
  <si>
    <t>5211010101.101</t>
  </si>
  <si>
    <t>ค่าใช้จ่ายโครงการผลิตบุคลากรทาง   การแพทย์</t>
  </si>
  <si>
    <t>ค่าใช้จ่ายอื่น-เงินงบประมาณงบดำเนินงานโอนไป สสจ./รพศ./รพท./รพช./รพ.สต.</t>
  </si>
  <si>
    <t>ค่าใช้จ่ายอื่น-เงินงบประมาณงบอุดหนุนโอนไป สสจ./รพศ./รพท./รพช./รพ.สต.</t>
  </si>
  <si>
    <t>ค่าใช้จ่ายอื่น-เงินงบประมาณงบรายจ่ายอื่นโอนไป  สสจ./รพศ./รพท./รพช./รพ.สต.</t>
  </si>
  <si>
    <t>ค่าใช้จ่ายอื่น-เงินงบประมาณงบกลางโอนไป สสจ./รพศ. /รพท./รพช./ รพ.สต.</t>
  </si>
  <si>
    <t>ค่าใช้จ่ายอื่น-เงินนอกงบประมาณโอนไป สสจ./รพศ./รพท./รพช./รพ.สต.</t>
  </si>
  <si>
    <t>ข้อมูล ปีงบประมาณ 65</t>
  </si>
  <si>
    <t>ประมาณการ 66</t>
  </si>
  <si>
    <t>ข้อมูลใช้ในการจัดทำแผนการเงินการคลังปี 2566</t>
  </si>
  <si>
    <t xml:space="preserve"> ประมาณการรายรับเครือข่ายบริการสุขภาพ  อำเภอ…..............  ปีงบประมาณ 2566</t>
  </si>
  <si>
    <t>รายรับจริงปี 2565</t>
  </si>
  <si>
    <t>ประมาณการ 2566</t>
  </si>
  <si>
    <t xml:space="preserve">  ประมาณการรายจ่ายเครือข่ายบริการสุขภาพ อำเภอ…................ปีงบประมาณ2566</t>
  </si>
  <si>
    <t>จ่ายจริง ปี 2565</t>
  </si>
  <si>
    <t>แผนการเงินการคลังเครือข่ายบริการสุขภาพ ปีงบประมาณ 2566</t>
  </si>
  <si>
    <t>ตารางบริหารงบประมาณ เครือข่าย.................ปี 2566</t>
  </si>
  <si>
    <t>ทุนสำรองสุทธิ (NWC) ณ 30 ก.ย. 65</t>
  </si>
  <si>
    <t>เงินบำรุงคงเหลือ ณ 30 ก.ย. 65</t>
  </si>
  <si>
    <t>หนี้สินและภาระผูกพัน ณ 30 ก.ย. 65</t>
  </si>
  <si>
    <t>หนี้คงเหลือยกไป</t>
  </si>
  <si>
    <t>เรียกเก็บได้</t>
  </si>
  <si>
    <t>ลูกหนี้ยกไป ตค.66</t>
  </si>
  <si>
    <t>ลูกหนี้ยกมา ตค.65</t>
  </si>
  <si>
    <t>หนี้สิน ยกมาต้นปี</t>
  </si>
  <si>
    <t>หนี้สิน ยกไป ตค 66</t>
  </si>
  <si>
    <t>ประมาณการ 65</t>
  </si>
  <si>
    <t>กุดชมภู</t>
  </si>
  <si>
    <t>ชาดฮี</t>
  </si>
  <si>
    <t>ดอนจิก</t>
  </si>
  <si>
    <t>ท่าช้าง</t>
  </si>
  <si>
    <t>นกเต็น</t>
  </si>
  <si>
    <t>นาชุม</t>
  </si>
  <si>
    <t>นาโพธิ์</t>
  </si>
  <si>
    <t>โนนกาหลง</t>
  </si>
  <si>
    <t>โนนยานาง</t>
  </si>
  <si>
    <t>บ้านแขม</t>
  </si>
  <si>
    <t>ระเว</t>
  </si>
  <si>
    <t>ไร่ใต้</t>
  </si>
  <si>
    <t>สร้างแก้ว</t>
  </si>
  <si>
    <t>หนองบัวฮี</t>
  </si>
  <si>
    <t>หนองโพธิ์</t>
  </si>
  <si>
    <t>หนองไฮ</t>
  </si>
  <si>
    <t>ห้วยแดง</t>
  </si>
  <si>
    <t>อ่างศิลา</t>
  </si>
  <si>
    <t>สนง.สสอ.พิบูลมังสาหาร</t>
  </si>
  <si>
    <t>ค่าจ้างตรวจทางห้องปฏิบัติการ LAB/Dent</t>
  </si>
  <si>
    <t>Ø บริการ LTC(Palative Care)</t>
  </si>
  <si>
    <t>เงินบริจาค+ดอกเบี้ย 5,000</t>
  </si>
  <si>
    <t>ค่าเช่าห้องประชุม 6,000</t>
  </si>
  <si>
    <t>พัฒนาบุคลากรสสอ. 71,700</t>
  </si>
  <si>
    <t>ค่าจ้างลจ.ชค. 192,840</t>
  </si>
  <si>
    <t>ค่าสมทบปก.ลจ.ชค.9,000</t>
  </si>
  <si>
    <t>แผนเงินบำรุงโรงพยาบาลพิบูลมังสาหาร</t>
  </si>
  <si>
    <t>เงินบำรุงคงเหลือยกมา 30 ก.ย. 65</t>
  </si>
  <si>
    <t>ประมาณการเงินบำรุงคงเหลือยกไป 30 กย. 66</t>
  </si>
  <si>
    <t>(นายทนง  คำศรี)</t>
  </si>
  <si>
    <t>นายแพทย์เชี่ยวชาญ</t>
  </si>
  <si>
    <t>ผู้อำนวยการโรงพยาบาลพิบูลมังสาหาร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</si>
</sst>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.0000"/>
    <numFmt numFmtId="190" formatCode="#,##0.00_ ;[Red]\-#,##0.00\ "/>
    <numFmt numFmtId="191" formatCode="_-* #,##0_-;\-* #,##0_-;_-* &quot;-&quot;??_-;_-@_-"/>
    <numFmt numFmtId="192" formatCode="0.000"/>
  </numFmts>
  <fonts count="6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name val="Wingdings"/>
      <charset val="2"/>
    </font>
    <font>
      <sz val="16"/>
      <color theme="1"/>
      <name val="TH SarabunPSK"/>
      <family val="2"/>
      <charset val="222"/>
    </font>
    <font>
      <sz val="10"/>
      <name val="MS Sans Serif"/>
      <family val="2"/>
      <charset val="222"/>
    </font>
    <font>
      <sz val="14"/>
      <name val="Cordia New"/>
      <family val="2"/>
    </font>
    <font>
      <sz val="14"/>
      <name val="Angsana New"/>
      <family val="1"/>
    </font>
    <font>
      <sz val="11"/>
      <color indexed="8"/>
      <name val="Calibri"/>
      <family val="2"/>
    </font>
    <font>
      <sz val="11"/>
      <color theme="1"/>
      <name val="Tahoma"/>
      <family val="2"/>
      <scheme val="minor"/>
    </font>
    <font>
      <sz val="12"/>
      <color indexed="8"/>
      <name val="Verdana"/>
      <family val="2"/>
    </font>
    <font>
      <sz val="11"/>
      <name val="Tahoma"/>
      <family val="2"/>
      <scheme val="minor"/>
    </font>
    <font>
      <b/>
      <sz val="11"/>
      <name val="Tahoma"/>
      <family val="2"/>
      <scheme val="minor"/>
    </font>
    <font>
      <sz val="10"/>
      <name val="Tahoma"/>
      <family val="2"/>
      <scheme val="minor"/>
    </font>
    <font>
      <sz val="9"/>
      <color indexed="81"/>
      <name val="Tahoma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56"/>
      <name val="Arial"/>
      <family val="2"/>
    </font>
    <font>
      <b/>
      <sz val="14"/>
      <name val="Tahoma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sz val="11"/>
      <color rgb="FFFF0000"/>
      <name val="Tahoma"/>
      <family val="2"/>
      <scheme val="minor"/>
    </font>
    <font>
      <b/>
      <sz val="16"/>
      <color theme="1"/>
      <name val="Tahoma"/>
      <family val="2"/>
    </font>
    <font>
      <sz val="12"/>
      <color theme="1"/>
      <name val="Tahoma"/>
      <family val="2"/>
    </font>
    <font>
      <sz val="12"/>
      <color theme="1"/>
      <name val="Tahoma"/>
      <family val="2"/>
      <scheme val="minor"/>
    </font>
    <font>
      <sz val="10"/>
      <color indexed="8"/>
      <name val="Tahoma"/>
      <family val="2"/>
    </font>
    <font>
      <b/>
      <sz val="9"/>
      <color rgb="FF0070C0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FFFF"/>
      <name val="TH SarabunPSK"/>
      <family val="2"/>
    </font>
    <font>
      <b/>
      <u/>
      <sz val="14"/>
      <color rgb="FFFFFFFF"/>
      <name val="TH SarabunPSK"/>
      <family val="2"/>
    </font>
    <font>
      <sz val="14"/>
      <color rgb="FF000000"/>
      <name val="TH SarabunPSK"/>
      <family val="2"/>
    </font>
    <font>
      <b/>
      <sz val="11"/>
      <color rgb="FFC00000"/>
      <name val="Arial"/>
      <family val="2"/>
    </font>
    <font>
      <sz val="1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0"/>
      <color rgb="FF222222"/>
      <name val="Tahoma"/>
      <family val="2"/>
      <scheme val="minor"/>
    </font>
    <font>
      <sz val="10"/>
      <color rgb="FF222222"/>
      <name val="Tahoma"/>
      <family val="2"/>
      <scheme val="minor"/>
    </font>
    <font>
      <b/>
      <sz val="14"/>
      <color rgb="FFC00000"/>
      <name val="Tahoma"/>
      <family val="2"/>
      <scheme val="minor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trike/>
      <sz val="10"/>
      <color rgb="FFFF000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indexed="8"/>
      <name val="Calibri"/>
      <family val="2"/>
    </font>
    <font>
      <b/>
      <sz val="10"/>
      <name val="Tahoma"/>
      <family val="2"/>
      <scheme val="minor"/>
    </font>
    <font>
      <u/>
      <sz val="11"/>
      <color theme="1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theme="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/>
    <xf numFmtId="0" fontId="4" fillId="0" borderId="0"/>
    <xf numFmtId="0" fontId="6" fillId="0" borderId="0"/>
    <xf numFmtId="0" fontId="7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12" fillId="0" borderId="0" applyNumberFormat="0" applyFill="0" applyBorder="0" applyProtection="0">
      <alignment vertical="top"/>
    </xf>
    <xf numFmtId="0" fontId="4" fillId="0" borderId="0"/>
    <xf numFmtId="0" fontId="4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9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3" fillId="0" borderId="0"/>
    <xf numFmtId="0" fontId="33" fillId="0" borderId="0"/>
    <xf numFmtId="0" fontId="4" fillId="0" borderId="0"/>
    <xf numFmtId="0" fontId="58" fillId="0" borderId="0" applyNumberFormat="0" applyFill="0" applyBorder="0" applyAlignment="0" applyProtection="0"/>
  </cellStyleXfs>
  <cellXfs count="556">
    <xf numFmtId="0" fontId="0" fillId="0" borderId="0" xfId="0"/>
    <xf numFmtId="0" fontId="5" fillId="6" borderId="1" xfId="2" applyFont="1" applyFill="1" applyBorder="1" applyProtection="1">
      <protection locked="0"/>
    </xf>
    <xf numFmtId="0" fontId="11" fillId="0" borderId="0" xfId="0" applyFont="1"/>
    <xf numFmtId="0" fontId="13" fillId="2" borderId="1" xfId="2" applyFont="1" applyFill="1" applyBorder="1" applyAlignment="1" applyProtection="1">
      <alignment horizontal="center" vertical="center" shrinkToFit="1"/>
      <protection locked="0"/>
    </xf>
    <xf numFmtId="4" fontId="13" fillId="2" borderId="1" xfId="2" applyNumberFormat="1" applyFont="1" applyFill="1" applyBorder="1" applyAlignment="1" applyProtection="1">
      <alignment horizontal="center" vertical="center" shrinkToFit="1"/>
      <protection locked="0"/>
    </xf>
    <xf numFmtId="4" fontId="13" fillId="2" borderId="1" xfId="1" applyNumberFormat="1" applyFont="1" applyFill="1" applyBorder="1" applyAlignment="1" applyProtection="1">
      <alignment horizontal="center"/>
      <protection locked="0"/>
    </xf>
    <xf numFmtId="4" fontId="13" fillId="0" borderId="1" xfId="1" applyNumberFormat="1" applyFont="1" applyBorder="1" applyProtection="1">
      <protection locked="0"/>
    </xf>
    <xf numFmtId="0" fontId="11" fillId="0" borderId="1" xfId="0" applyFont="1" applyBorder="1"/>
    <xf numFmtId="0" fontId="13" fillId="5" borderId="1" xfId="2" applyFont="1" applyFill="1" applyBorder="1" applyAlignment="1" applyProtection="1">
      <alignment horizontal="center"/>
      <protection locked="0"/>
    </xf>
    <xf numFmtId="4" fontId="13" fillId="5" borderId="2" xfId="1" applyNumberFormat="1" applyFont="1" applyFill="1" applyBorder="1" applyProtection="1">
      <protection locked="0"/>
    </xf>
    <xf numFmtId="0" fontId="13" fillId="0" borderId="1" xfId="2" applyFont="1" applyBorder="1" applyAlignment="1" applyProtection="1">
      <alignment horizontal="center"/>
      <protection locked="0"/>
    </xf>
    <xf numFmtId="0" fontId="13" fillId="6" borderId="1" xfId="2" applyFont="1" applyFill="1" applyBorder="1" applyProtection="1">
      <protection locked="0"/>
    </xf>
    <xf numFmtId="4" fontId="13" fillId="0" borderId="2" xfId="1" applyNumberFormat="1" applyFont="1" applyBorder="1" applyProtection="1">
      <protection locked="0"/>
    </xf>
    <xf numFmtId="0" fontId="13" fillId="0" borderId="1" xfId="2" applyFont="1" applyBorder="1" applyAlignment="1" applyProtection="1">
      <alignment shrinkToFit="1"/>
      <protection locked="0"/>
    </xf>
    <xf numFmtId="0" fontId="13" fillId="6" borderId="1" xfId="2" applyFont="1" applyFill="1" applyBorder="1" applyAlignment="1" applyProtection="1">
      <alignment horizontal="center"/>
      <protection locked="0"/>
    </xf>
    <xf numFmtId="4" fontId="13" fillId="6" borderId="1" xfId="1" applyNumberFormat="1" applyFont="1" applyFill="1" applyBorder="1" applyProtection="1">
      <protection locked="0"/>
    </xf>
    <xf numFmtId="4" fontId="13" fillId="6" borderId="2" xfId="1" applyNumberFormat="1" applyFont="1" applyFill="1" applyBorder="1" applyProtection="1">
      <protection locked="0"/>
    </xf>
    <xf numFmtId="0" fontId="11" fillId="6" borderId="1" xfId="0" applyFont="1" applyFill="1" applyBorder="1"/>
    <xf numFmtId="0" fontId="11" fillId="6" borderId="0" xfId="0" applyFont="1" applyFill="1"/>
    <xf numFmtId="0" fontId="13" fillId="5" borderId="2" xfId="2" applyFont="1" applyFill="1" applyBorder="1" applyProtection="1">
      <protection locked="0"/>
    </xf>
    <xf numFmtId="0" fontId="13" fillId="5" borderId="5" xfId="2" applyFont="1" applyFill="1" applyBorder="1" applyProtection="1">
      <protection locked="0"/>
    </xf>
    <xf numFmtId="0" fontId="13" fillId="0" borderId="2" xfId="2" applyFont="1" applyBorder="1" applyProtection="1">
      <protection locked="0"/>
    </xf>
    <xf numFmtId="0" fontId="13" fillId="0" borderId="5" xfId="2" applyFont="1" applyBorder="1" applyProtection="1">
      <protection locked="0"/>
    </xf>
    <xf numFmtId="0" fontId="13" fillId="0" borderId="5" xfId="1" applyFont="1" applyBorder="1" applyProtection="1">
      <protection locked="0"/>
    </xf>
    <xf numFmtId="0" fontId="13" fillId="0" borderId="6" xfId="2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shrinkToFit="1"/>
      <protection locked="0"/>
    </xf>
    <xf numFmtId="0" fontId="13" fillId="0" borderId="2" xfId="1" applyFont="1" applyBorder="1" applyAlignment="1" applyProtection="1">
      <alignment horizontal="center"/>
      <protection locked="0"/>
    </xf>
    <xf numFmtId="0" fontId="13" fillId="0" borderId="5" xfId="1" applyFont="1" applyBorder="1" applyAlignment="1" applyProtection="1">
      <alignment horizontal="center"/>
      <protection locked="0"/>
    </xf>
    <xf numFmtId="0" fontId="13" fillId="0" borderId="5" xfId="2" applyFont="1" applyBorder="1" applyAlignment="1" applyProtection="1">
      <alignment shrinkToFit="1"/>
      <protection locked="0"/>
    </xf>
    <xf numFmtId="4" fontId="13" fillId="7" borderId="1" xfId="1" applyNumberFormat="1" applyFont="1" applyFill="1" applyBorder="1" applyProtection="1">
      <protection locked="0"/>
    </xf>
    <xf numFmtId="4" fontId="13" fillId="7" borderId="2" xfId="1" applyNumberFormat="1" applyFont="1" applyFill="1" applyBorder="1" applyProtection="1">
      <protection locked="0"/>
    </xf>
    <xf numFmtId="0" fontId="13" fillId="0" borderId="3" xfId="1" applyFont="1" applyBorder="1" applyProtection="1">
      <protection locked="0"/>
    </xf>
    <xf numFmtId="0" fontId="13" fillId="0" borderId="2" xfId="1" applyFont="1" applyBorder="1" applyProtection="1">
      <protection locked="0"/>
    </xf>
    <xf numFmtId="0" fontId="13" fillId="0" borderId="9" xfId="1" applyFont="1" applyBorder="1" applyAlignment="1" applyProtection="1">
      <alignment horizontal="center" shrinkToFit="1"/>
      <protection locked="0"/>
    </xf>
    <xf numFmtId="0" fontId="13" fillId="0" borderId="4" xfId="1" applyFont="1" applyBorder="1" applyProtection="1">
      <protection locked="0"/>
    </xf>
    <xf numFmtId="0" fontId="0" fillId="0" borderId="0" xfId="0" applyAlignment="1">
      <alignment horizontal="right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43" fontId="17" fillId="10" borderId="1" xfId="26" applyFont="1" applyFill="1" applyBorder="1"/>
    <xf numFmtId="190" fontId="19" fillId="0" borderId="0" xfId="26" applyNumberFormat="1" applyFont="1"/>
    <xf numFmtId="43" fontId="0" fillId="10" borderId="1" xfId="26" applyFont="1" applyFill="1" applyBorder="1"/>
    <xf numFmtId="190" fontId="20" fillId="0" borderId="0" xfId="26" applyNumberFormat="1" applyFont="1"/>
    <xf numFmtId="190" fontId="20" fillId="0" borderId="0" xfId="0" applyNumberFormat="1" applyFont="1"/>
    <xf numFmtId="190" fontId="21" fillId="0" borderId="0" xfId="26" applyNumberFormat="1" applyFont="1"/>
    <xf numFmtId="43" fontId="19" fillId="0" borderId="0" xfId="26" applyFont="1"/>
    <xf numFmtId="0" fontId="19" fillId="0" borderId="1" xfId="0" applyFont="1" applyBorder="1"/>
    <xf numFmtId="0" fontId="0" fillId="0" borderId="1" xfId="0" applyBorder="1"/>
    <xf numFmtId="0" fontId="20" fillId="4" borderId="1" xfId="0" applyFont="1" applyFill="1" applyBorder="1" applyAlignment="1">
      <alignment horizontal="center"/>
    </xf>
    <xf numFmtId="190" fontId="20" fillId="4" borderId="1" xfId="26" applyNumberFormat="1" applyFont="1" applyFill="1" applyBorder="1" applyAlignment="1">
      <alignment horizontal="center"/>
    </xf>
    <xf numFmtId="190" fontId="20" fillId="4" borderId="9" xfId="26" applyNumberFormat="1" applyFont="1" applyFill="1" applyBorder="1" applyAlignment="1">
      <alignment horizontal="center"/>
    </xf>
    <xf numFmtId="4" fontId="24" fillId="0" borderId="0" xfId="0" applyNumberFormat="1" applyFont="1"/>
    <xf numFmtId="4" fontId="24" fillId="13" borderId="6" xfId="0" applyNumberFormat="1" applyFont="1" applyFill="1" applyBorder="1" applyAlignment="1">
      <alignment horizontal="center" shrinkToFit="1"/>
    </xf>
    <xf numFmtId="3" fontId="24" fillId="13" borderId="8" xfId="2" applyNumberFormat="1" applyFont="1" applyFill="1" applyBorder="1" applyAlignment="1">
      <alignment horizontal="center" vertical="center" shrinkToFit="1"/>
    </xf>
    <xf numFmtId="4" fontId="24" fillId="13" borderId="9" xfId="0" applyNumberFormat="1" applyFont="1" applyFill="1" applyBorder="1" applyAlignment="1">
      <alignment horizontal="center" shrinkToFit="1"/>
    </xf>
    <xf numFmtId="0" fontId="24" fillId="14" borderId="1" xfId="2" applyFont="1" applyFill="1" applyBorder="1" applyAlignment="1">
      <alignment horizontal="center"/>
    </xf>
    <xf numFmtId="0" fontId="24" fillId="14" borderId="2" xfId="2" applyFont="1" applyFill="1" applyBorder="1"/>
    <xf numFmtId="0" fontId="24" fillId="14" borderId="5" xfId="2" applyFont="1" applyFill="1" applyBorder="1"/>
    <xf numFmtId="0" fontId="24" fillId="14" borderId="3" xfId="2" applyFont="1" applyFill="1" applyBorder="1"/>
    <xf numFmtId="43" fontId="24" fillId="14" borderId="1" xfId="5" applyFont="1" applyFill="1" applyBorder="1" applyAlignment="1">
      <alignment shrinkToFit="1"/>
    </xf>
    <xf numFmtId="0" fontId="24" fillId="15" borderId="1" xfId="2" applyFont="1" applyFill="1" applyBorder="1" applyAlignment="1">
      <alignment horizontal="center"/>
    </xf>
    <xf numFmtId="0" fontId="24" fillId="15" borderId="2" xfId="2" applyFont="1" applyFill="1" applyBorder="1" applyAlignment="1">
      <alignment horizontal="center"/>
    </xf>
    <xf numFmtId="0" fontId="24" fillId="15" borderId="5" xfId="2" applyFont="1" applyFill="1" applyBorder="1"/>
    <xf numFmtId="0" fontId="24" fillId="15" borderId="3" xfId="2" applyFont="1" applyFill="1" applyBorder="1" applyAlignment="1">
      <alignment shrinkToFit="1"/>
    </xf>
    <xf numFmtId="43" fontId="24" fillId="15" borderId="1" xfId="5" applyFont="1" applyFill="1" applyBorder="1" applyAlignment="1">
      <alignment shrinkToFit="1"/>
    </xf>
    <xf numFmtId="0" fontId="24" fillId="0" borderId="1" xfId="2" applyFont="1" applyBorder="1" applyAlignment="1">
      <alignment horizontal="center"/>
    </xf>
    <xf numFmtId="0" fontId="24" fillId="0" borderId="2" xfId="2" applyFont="1" applyBorder="1" applyAlignment="1">
      <alignment horizontal="center"/>
    </xf>
    <xf numFmtId="0" fontId="24" fillId="0" borderId="5" xfId="2" applyFont="1" applyBorder="1"/>
    <xf numFmtId="0" fontId="24" fillId="0" borderId="3" xfId="2" applyFont="1" applyBorder="1" applyAlignment="1">
      <alignment shrinkToFit="1"/>
    </xf>
    <xf numFmtId="43" fontId="24" fillId="0" borderId="1" xfId="5" applyFont="1" applyBorder="1" applyAlignment="1">
      <alignment shrinkToFit="1"/>
    </xf>
    <xf numFmtId="0" fontId="24" fillId="16" borderId="1" xfId="2" applyFont="1" applyFill="1" applyBorder="1" applyAlignment="1">
      <alignment horizontal="center"/>
    </xf>
    <xf numFmtId="0" fontId="24" fillId="16" borderId="2" xfId="2" applyFont="1" applyFill="1" applyBorder="1" applyAlignment="1">
      <alignment horizontal="center"/>
    </xf>
    <xf numFmtId="0" fontId="24" fillId="16" borderId="5" xfId="2" applyFont="1" applyFill="1" applyBorder="1"/>
    <xf numFmtId="0" fontId="24" fillId="16" borderId="3" xfId="2" applyFont="1" applyFill="1" applyBorder="1" applyAlignment="1">
      <alignment shrinkToFit="1"/>
    </xf>
    <xf numFmtId="43" fontId="24" fillId="0" borderId="1" xfId="5" applyFont="1" applyFill="1" applyBorder="1" applyAlignment="1">
      <alignment shrinkToFit="1"/>
    </xf>
    <xf numFmtId="0" fontId="24" fillId="0" borderId="2" xfId="2" applyFont="1" applyBorder="1"/>
    <xf numFmtId="0" fontId="24" fillId="0" borderId="3" xfId="0" applyFont="1" applyBorder="1"/>
    <xf numFmtId="0" fontId="24" fillId="0" borderId="6" xfId="2" applyFont="1" applyBorder="1" applyAlignment="1">
      <alignment horizontal="center"/>
    </xf>
    <xf numFmtId="0" fontId="24" fillId="14" borderId="5" xfId="2" applyFont="1" applyFill="1" applyBorder="1" applyAlignment="1">
      <alignment shrinkToFit="1"/>
    </xf>
    <xf numFmtId="0" fontId="24" fillId="14" borderId="3" xfId="0" applyFont="1" applyFill="1" applyBorder="1"/>
    <xf numFmtId="0" fontId="24" fillId="17" borderId="1" xfId="2" applyFont="1" applyFill="1" applyBorder="1" applyAlignment="1">
      <alignment horizontal="center"/>
    </xf>
    <xf numFmtId="0" fontId="24" fillId="17" borderId="2" xfId="2" applyFont="1" applyFill="1" applyBorder="1" applyAlignment="1">
      <alignment horizontal="center"/>
    </xf>
    <xf numFmtId="0" fontId="24" fillId="17" borderId="5" xfId="2" applyFont="1" applyFill="1" applyBorder="1"/>
    <xf numFmtId="0" fontId="24" fillId="17" borderId="3" xfId="2" applyFont="1" applyFill="1" applyBorder="1"/>
    <xf numFmtId="43" fontId="24" fillId="17" borderId="1" xfId="5" applyFont="1" applyFill="1" applyBorder="1" applyAlignment="1">
      <alignment shrinkToFit="1"/>
    </xf>
    <xf numFmtId="0" fontId="24" fillId="0" borderId="0" xfId="0" applyFont="1"/>
    <xf numFmtId="3" fontId="24" fillId="0" borderId="0" xfId="0" applyNumberFormat="1" applyFont="1"/>
    <xf numFmtId="3" fontId="25" fillId="0" borderId="0" xfId="0" applyNumberFormat="1" applyFont="1"/>
    <xf numFmtId="0" fontId="13" fillId="7" borderId="1" xfId="2" applyFont="1" applyFill="1" applyBorder="1" applyProtection="1">
      <protection locked="0"/>
    </xf>
    <xf numFmtId="0" fontId="11" fillId="7" borderId="1" xfId="0" applyFont="1" applyFill="1" applyBorder="1"/>
    <xf numFmtId="0" fontId="13" fillId="7" borderId="1" xfId="2" applyFont="1" applyFill="1" applyBorder="1" applyAlignment="1" applyProtection="1">
      <alignment shrinkToFit="1"/>
      <protection locked="0"/>
    </xf>
    <xf numFmtId="4" fontId="13" fillId="7" borderId="3" xfId="3" applyNumberFormat="1" applyFont="1" applyFill="1" applyBorder="1" applyAlignment="1" applyProtection="1">
      <alignment shrinkToFit="1"/>
      <protection locked="0"/>
    </xf>
    <xf numFmtId="0" fontId="13" fillId="7" borderId="1" xfId="2" applyFont="1" applyFill="1" applyBorder="1" applyAlignment="1" applyProtection="1">
      <alignment horizontal="center"/>
      <protection locked="0"/>
    </xf>
    <xf numFmtId="4" fontId="13" fillId="7" borderId="1" xfId="3" applyNumberFormat="1" applyFont="1" applyFill="1" applyBorder="1" applyAlignment="1" applyProtection="1">
      <alignment shrinkToFit="1"/>
      <protection locked="0"/>
    </xf>
    <xf numFmtId="3" fontId="13" fillId="2" borderId="1" xfId="3" applyNumberFormat="1" applyFont="1" applyFill="1" applyBorder="1" applyAlignment="1" applyProtection="1">
      <alignment shrinkToFit="1"/>
      <protection locked="0"/>
    </xf>
    <xf numFmtId="4" fontId="24" fillId="0" borderId="6" xfId="0" applyNumberFormat="1" applyFont="1" applyBorder="1" applyAlignment="1">
      <alignment horizontal="center" shrinkToFit="1"/>
    </xf>
    <xf numFmtId="3" fontId="4" fillId="0" borderId="1" xfId="0" applyNumberFormat="1" applyFont="1" applyBorder="1" applyAlignment="1">
      <alignment horizontal="center"/>
    </xf>
    <xf numFmtId="4" fontId="24" fillId="0" borderId="9" xfId="0" applyNumberFormat="1" applyFont="1" applyBorder="1" applyAlignment="1">
      <alignment shrinkToFit="1"/>
    </xf>
    <xf numFmtId="0" fontId="24" fillId="14" borderId="1" xfId="0" applyFont="1" applyFill="1" applyBorder="1" applyAlignment="1">
      <alignment horizontal="center" shrinkToFit="1"/>
    </xf>
    <xf numFmtId="0" fontId="24" fillId="14" borderId="1" xfId="0" applyFont="1" applyFill="1" applyBorder="1"/>
    <xf numFmtId="0" fontId="24" fillId="20" borderId="1" xfId="0" applyFont="1" applyFill="1" applyBorder="1" applyAlignment="1">
      <alignment horizontal="center" shrinkToFit="1"/>
    </xf>
    <xf numFmtId="0" fontId="24" fillId="20" borderId="2" xfId="0" applyFont="1" applyFill="1" applyBorder="1" applyAlignment="1">
      <alignment horizontal="center"/>
    </xf>
    <xf numFmtId="0" fontId="24" fillId="20" borderId="5" xfId="0" applyFont="1" applyFill="1" applyBorder="1"/>
    <xf numFmtId="0" fontId="24" fillId="20" borderId="3" xfId="0" applyFont="1" applyFill="1" applyBorder="1"/>
    <xf numFmtId="43" fontId="24" fillId="20" borderId="1" xfId="5" applyFont="1" applyFill="1" applyBorder="1" applyAlignment="1">
      <alignment shrinkToFit="1"/>
    </xf>
    <xf numFmtId="0" fontId="24" fillId="0" borderId="1" xfId="0" applyFont="1" applyBorder="1" applyAlignment="1">
      <alignment horizontal="center" shrinkToFit="1"/>
    </xf>
    <xf numFmtId="0" fontId="24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16" borderId="1" xfId="0" applyFont="1" applyFill="1" applyBorder="1" applyAlignment="1">
      <alignment horizontal="center" shrinkToFit="1"/>
    </xf>
    <xf numFmtId="0" fontId="24" fillId="16" borderId="2" xfId="0" applyFont="1" applyFill="1" applyBorder="1" applyAlignment="1">
      <alignment horizontal="center"/>
    </xf>
    <xf numFmtId="0" fontId="24" fillId="16" borderId="5" xfId="0" applyFont="1" applyFill="1" applyBorder="1"/>
    <xf numFmtId="43" fontId="24" fillId="16" borderId="1" xfId="5" applyFont="1" applyFill="1" applyBorder="1" applyAlignment="1">
      <alignment shrinkToFit="1"/>
    </xf>
    <xf numFmtId="0" fontId="24" fillId="14" borderId="2" xfId="0" applyFont="1" applyFill="1" applyBorder="1" applyAlignment="1">
      <alignment horizontal="left"/>
    </xf>
    <xf numFmtId="0" fontId="24" fillId="14" borderId="5" xfId="0" applyFont="1" applyFill="1" applyBorder="1" applyAlignment="1">
      <alignment horizontal="center"/>
    </xf>
    <xf numFmtId="0" fontId="24" fillId="14" borderId="3" xfId="2" applyFont="1" applyFill="1" applyBorder="1" applyAlignment="1">
      <alignment shrinkToFit="1"/>
    </xf>
    <xf numFmtId="0" fontId="24" fillId="16" borderId="2" xfId="0" applyFont="1" applyFill="1" applyBorder="1" applyAlignment="1">
      <alignment horizontal="left"/>
    </xf>
    <xf numFmtId="188" fontId="28" fillId="16" borderId="2" xfId="0" applyNumberFormat="1" applyFont="1" applyFill="1" applyBorder="1"/>
    <xf numFmtId="0" fontId="24" fillId="16" borderId="3" xfId="0" applyFont="1" applyFill="1" applyBorder="1"/>
    <xf numFmtId="0" fontId="24" fillId="0" borderId="1" xfId="0" applyFont="1" applyBorder="1"/>
    <xf numFmtId="0" fontId="24" fillId="0" borderId="5" xfId="0" applyFont="1" applyBorder="1"/>
    <xf numFmtId="0" fontId="24" fillId="0" borderId="7" xfId="0" applyFont="1" applyBorder="1" applyAlignment="1">
      <alignment horizontal="center"/>
    </xf>
    <xf numFmtId="0" fontId="24" fillId="0" borderId="8" xfId="0" applyFont="1" applyBorder="1"/>
    <xf numFmtId="0" fontId="24" fillId="14" borderId="5" xfId="0" applyFont="1" applyFill="1" applyBorder="1"/>
    <xf numFmtId="0" fontId="24" fillId="0" borderId="3" xfId="2" applyFont="1" applyBorder="1"/>
    <xf numFmtId="188" fontId="28" fillId="0" borderId="2" xfId="0" applyNumberFormat="1" applyFont="1" applyBorder="1"/>
    <xf numFmtId="0" fontId="0" fillId="0" borderId="0" xfId="0" applyAlignment="1">
      <alignment horizontal="center"/>
    </xf>
    <xf numFmtId="190" fontId="0" fillId="4" borderId="0" xfId="0" applyNumberFormat="1" applyFill="1"/>
    <xf numFmtId="0" fontId="24" fillId="5" borderId="9" xfId="0" applyFont="1" applyFill="1" applyBorder="1" applyAlignment="1">
      <alignment horizontal="center" shrinkToFit="1"/>
    </xf>
    <xf numFmtId="0" fontId="24" fillId="5" borderId="4" xfId="0" applyFont="1" applyFill="1" applyBorder="1"/>
    <xf numFmtId="0" fontId="24" fillId="5" borderId="8" xfId="0" applyFont="1" applyFill="1" applyBorder="1"/>
    <xf numFmtId="43" fontId="24" fillId="5" borderId="1" xfId="5" applyFont="1" applyFill="1" applyBorder="1" applyAlignment="1">
      <alignment shrinkToFit="1"/>
    </xf>
    <xf numFmtId="0" fontId="24" fillId="12" borderId="9" xfId="0" applyFont="1" applyFill="1" applyBorder="1" applyAlignment="1">
      <alignment horizontal="center" shrinkToFit="1"/>
    </xf>
    <xf numFmtId="0" fontId="24" fillId="12" borderId="2" xfId="0" applyFont="1" applyFill="1" applyBorder="1" applyAlignment="1">
      <alignment horizontal="center"/>
    </xf>
    <xf numFmtId="0" fontId="24" fillId="12" borderId="5" xfId="0" applyFont="1" applyFill="1" applyBorder="1"/>
    <xf numFmtId="0" fontId="24" fillId="12" borderId="3" xfId="0" applyFont="1" applyFill="1" applyBorder="1"/>
    <xf numFmtId="43" fontId="24" fillId="12" borderId="1" xfId="5" applyFont="1" applyFill="1" applyBorder="1" applyAlignment="1">
      <alignment shrinkToFit="1"/>
    </xf>
    <xf numFmtId="0" fontId="13" fillId="5" borderId="1" xfId="2" applyFont="1" applyFill="1" applyBorder="1" applyAlignment="1">
      <alignment horizontal="center"/>
    </xf>
    <xf numFmtId="0" fontId="13" fillId="5" borderId="1" xfId="2" applyFont="1" applyFill="1" applyBorder="1"/>
    <xf numFmtId="4" fontId="13" fillId="5" borderId="5" xfId="3" applyNumberFormat="1" applyFont="1" applyFill="1" applyBorder="1" applyAlignment="1" applyProtection="1">
      <alignment shrinkToFit="1"/>
    </xf>
    <xf numFmtId="0" fontId="13" fillId="6" borderId="1" xfId="2" applyFont="1" applyFill="1" applyBorder="1" applyAlignment="1">
      <alignment horizontal="center"/>
    </xf>
    <xf numFmtId="0" fontId="13" fillId="6" borderId="1" xfId="2" applyFont="1" applyFill="1" applyBorder="1"/>
    <xf numFmtId="0" fontId="13" fillId="5" borderId="2" xfId="2" applyFont="1" applyFill="1" applyBorder="1"/>
    <xf numFmtId="0" fontId="13" fillId="5" borderId="5" xfId="2" applyFont="1" applyFill="1" applyBorder="1" applyAlignment="1">
      <alignment shrinkToFit="1"/>
    </xf>
    <xf numFmtId="0" fontId="13" fillId="5" borderId="5" xfId="1" applyFont="1" applyFill="1" applyBorder="1"/>
    <xf numFmtId="0" fontId="13" fillId="5" borderId="5" xfId="2" applyFont="1" applyFill="1" applyBorder="1"/>
    <xf numFmtId="0" fontId="13" fillId="4" borderId="1" xfId="2" applyFont="1" applyFill="1" applyBorder="1" applyAlignment="1">
      <alignment horizontal="center"/>
    </xf>
    <xf numFmtId="0" fontId="13" fillId="4" borderId="2" xfId="2" applyFont="1" applyFill="1" applyBorder="1" applyAlignment="1">
      <alignment horizontal="center"/>
    </xf>
    <xf numFmtId="0" fontId="13" fillId="4" borderId="5" xfId="2" applyFont="1" applyFill="1" applyBorder="1"/>
    <xf numFmtId="0" fontId="14" fillId="4" borderId="5" xfId="2" applyFont="1" applyFill="1" applyBorder="1"/>
    <xf numFmtId="0" fontId="13" fillId="5" borderId="1" xfId="1" applyFont="1" applyFill="1" applyBorder="1" applyAlignment="1">
      <alignment horizontal="center" shrinkToFit="1"/>
    </xf>
    <xf numFmtId="0" fontId="13" fillId="5" borderId="1" xfId="1" applyFont="1" applyFill="1" applyBorder="1"/>
    <xf numFmtId="0" fontId="13" fillId="5" borderId="2" xfId="1" applyFont="1" applyFill="1" applyBorder="1"/>
    <xf numFmtId="4" fontId="13" fillId="5" borderId="1" xfId="2" applyNumberFormat="1" applyFont="1" applyFill="1" applyBorder="1"/>
    <xf numFmtId="0" fontId="13" fillId="5" borderId="2" xfId="1" applyFont="1" applyFill="1" applyBorder="1" applyAlignment="1">
      <alignment horizontal="left"/>
    </xf>
    <xf numFmtId="0" fontId="13" fillId="5" borderId="5" xfId="1" applyFont="1" applyFill="1" applyBorder="1" applyAlignment="1">
      <alignment horizontal="center"/>
    </xf>
    <xf numFmtId="4" fontId="13" fillId="5" borderId="1" xfId="1" applyNumberFormat="1" applyFont="1" applyFill="1" applyBorder="1"/>
    <xf numFmtId="0" fontId="13" fillId="7" borderId="1" xfId="1" applyFont="1" applyFill="1" applyBorder="1" applyAlignment="1">
      <alignment horizontal="center" shrinkToFit="1"/>
    </xf>
    <xf numFmtId="0" fontId="13" fillId="7" borderId="5" xfId="2" applyFont="1" applyFill="1" applyBorder="1" applyAlignment="1">
      <alignment shrinkToFit="1"/>
    </xf>
    <xf numFmtId="4" fontId="13" fillId="7" borderId="1" xfId="1" applyNumberFormat="1" applyFont="1" applyFill="1" applyBorder="1"/>
    <xf numFmtId="188" fontId="13" fillId="7" borderId="2" xfId="1" applyNumberFormat="1" applyFont="1" applyFill="1" applyBorder="1"/>
    <xf numFmtId="0" fontId="13" fillId="7" borderId="3" xfId="1" applyFont="1" applyFill="1" applyBorder="1"/>
    <xf numFmtId="0" fontId="13" fillId="7" borderId="5" xfId="1" applyFont="1" applyFill="1" applyBorder="1"/>
    <xf numFmtId="0" fontId="13" fillId="5" borderId="3" xfId="1" applyFont="1" applyFill="1" applyBorder="1"/>
    <xf numFmtId="0" fontId="13" fillId="5" borderId="10" xfId="1" applyFont="1" applyFill="1" applyBorder="1" applyAlignment="1">
      <alignment horizontal="center" shrinkToFit="1"/>
    </xf>
    <xf numFmtId="0" fontId="13" fillId="5" borderId="0" xfId="1" applyFont="1" applyFill="1"/>
    <xf numFmtId="0" fontId="13" fillId="0" borderId="1" xfId="2" applyFont="1" applyBorder="1" applyAlignment="1">
      <alignment horizontal="center"/>
    </xf>
    <xf numFmtId="0" fontId="13" fillId="0" borderId="2" xfId="2" applyFont="1" applyBorder="1"/>
    <xf numFmtId="0" fontId="13" fillId="0" borderId="5" xfId="1" applyFont="1" applyBorder="1"/>
    <xf numFmtId="0" fontId="13" fillId="0" borderId="5" xfId="2" applyFont="1" applyBorder="1"/>
    <xf numFmtId="0" fontId="13" fillId="0" borderId="1" xfId="1" applyFont="1" applyBorder="1" applyAlignment="1">
      <alignment horizontal="center" shrinkToFit="1"/>
    </xf>
    <xf numFmtId="0" fontId="13" fillId="0" borderId="2" xfId="1" applyFont="1" applyBorder="1" applyAlignment="1">
      <alignment horizontal="center"/>
    </xf>
    <xf numFmtId="0" fontId="13" fillId="0" borderId="3" xfId="1" applyFont="1" applyBorder="1"/>
    <xf numFmtId="0" fontId="13" fillId="0" borderId="9" xfId="1" applyFont="1" applyBorder="1" applyAlignment="1">
      <alignment horizontal="center" shrinkToFit="1"/>
    </xf>
    <xf numFmtId="0" fontId="13" fillId="0" borderId="4" xfId="1" applyFont="1" applyBorder="1"/>
    <xf numFmtId="4" fontId="13" fillId="5" borderId="2" xfId="1" applyNumberFormat="1" applyFont="1" applyFill="1" applyBorder="1"/>
    <xf numFmtId="0" fontId="13" fillId="7" borderId="1" xfId="2" applyFont="1" applyFill="1" applyBorder="1" applyAlignment="1">
      <alignment horizontal="center"/>
    </xf>
    <xf numFmtId="0" fontId="13" fillId="7" borderId="1" xfId="2" applyFont="1" applyFill="1" applyBorder="1"/>
    <xf numFmtId="0" fontId="13" fillId="7" borderId="1" xfId="2" applyFont="1" applyFill="1" applyBorder="1" applyAlignment="1">
      <alignment shrinkToFit="1"/>
    </xf>
    <xf numFmtId="4" fontId="13" fillId="7" borderId="3" xfId="3" applyNumberFormat="1" applyFont="1" applyFill="1" applyBorder="1" applyAlignment="1" applyProtection="1">
      <alignment shrinkToFit="1"/>
    </xf>
    <xf numFmtId="4" fontId="13" fillId="7" borderId="2" xfId="1" applyNumberFormat="1" applyFont="1" applyFill="1" applyBorder="1"/>
    <xf numFmtId="4" fontId="13" fillId="6" borderId="2" xfId="1" applyNumberFormat="1" applyFont="1" applyFill="1" applyBorder="1"/>
    <xf numFmtId="4" fontId="13" fillId="0" borderId="2" xfId="1" applyNumberFormat="1" applyFont="1" applyBorder="1"/>
    <xf numFmtId="4" fontId="13" fillId="4" borderId="2" xfId="1" applyNumberFormat="1" applyFont="1" applyFill="1" applyBorder="1"/>
    <xf numFmtId="0" fontId="13" fillId="3" borderId="1" xfId="1" applyFont="1" applyFill="1" applyBorder="1" applyAlignment="1">
      <alignment horizontal="center" shrinkToFit="1"/>
    </xf>
    <xf numFmtId="0" fontId="13" fillId="3" borderId="5" xfId="1" applyFont="1" applyFill="1" applyBorder="1"/>
    <xf numFmtId="4" fontId="13" fillId="3" borderId="1" xfId="2" applyNumberFormat="1" applyFont="1" applyFill="1" applyBorder="1"/>
    <xf numFmtId="4" fontId="13" fillId="3" borderId="2" xfId="1" applyNumberFormat="1" applyFont="1" applyFill="1" applyBorder="1"/>
    <xf numFmtId="0" fontId="13" fillId="8" borderId="1" xfId="1" applyFont="1" applyFill="1" applyBorder="1" applyAlignment="1">
      <alignment horizontal="center" shrinkToFit="1"/>
    </xf>
    <xf numFmtId="0" fontId="13" fillId="8" borderId="2" xfId="1" applyFont="1" applyFill="1" applyBorder="1" applyAlignment="1">
      <alignment horizontal="left"/>
    </xf>
    <xf numFmtId="0" fontId="13" fillId="8" borderId="5" xfId="1" applyFont="1" applyFill="1" applyBorder="1" applyAlignment="1">
      <alignment horizontal="center"/>
    </xf>
    <xf numFmtId="0" fontId="13" fillId="8" borderId="5" xfId="2" applyFont="1" applyFill="1" applyBorder="1" applyAlignment="1">
      <alignment shrinkToFit="1"/>
    </xf>
    <xf numFmtId="4" fontId="13" fillId="8" borderId="1" xfId="1" applyNumberFormat="1" applyFont="1" applyFill="1" applyBorder="1"/>
    <xf numFmtId="0" fontId="13" fillId="3" borderId="2" xfId="1" applyFont="1" applyFill="1" applyBorder="1" applyAlignment="1">
      <alignment horizontal="left"/>
    </xf>
    <xf numFmtId="0" fontId="13" fillId="3" borderId="5" xfId="2" applyFont="1" applyFill="1" applyBorder="1" applyAlignment="1">
      <alignment shrinkToFit="1"/>
    </xf>
    <xf numFmtId="4" fontId="13" fillId="3" borderId="1" xfId="1" applyNumberFormat="1" applyFont="1" applyFill="1" applyBorder="1"/>
    <xf numFmtId="4" fontId="13" fillId="2" borderId="1" xfId="1" applyNumberFormat="1" applyFont="1" applyFill="1" applyBorder="1"/>
    <xf numFmtId="0" fontId="13" fillId="9" borderId="10" xfId="1" applyFont="1" applyFill="1" applyBorder="1" applyAlignment="1">
      <alignment horizontal="center" shrinkToFit="1"/>
    </xf>
    <xf numFmtId="0" fontId="13" fillId="9" borderId="11" xfId="1" applyFont="1" applyFill="1" applyBorder="1" applyAlignment="1">
      <alignment horizontal="center"/>
    </xf>
    <xf numFmtId="0" fontId="13" fillId="9" borderId="12" xfId="1" applyFont="1" applyFill="1" applyBorder="1"/>
    <xf numFmtId="0" fontId="14" fillId="9" borderId="12" xfId="1" applyFont="1" applyFill="1" applyBorder="1"/>
    <xf numFmtId="4" fontId="13" fillId="9" borderId="1" xfId="1" applyNumberFormat="1" applyFont="1" applyFill="1" applyBorder="1"/>
    <xf numFmtId="4" fontId="13" fillId="9" borderId="2" xfId="1" applyNumberFormat="1" applyFont="1" applyFill="1" applyBorder="1"/>
    <xf numFmtId="0" fontId="13" fillId="0" borderId="5" xfId="1" applyFont="1" applyBorder="1" applyAlignment="1">
      <alignment horizontal="center"/>
    </xf>
    <xf numFmtId="0" fontId="13" fillId="0" borderId="5" xfId="2" applyFont="1" applyBorder="1" applyAlignment="1">
      <alignment shrinkToFit="1"/>
    </xf>
    <xf numFmtId="4" fontId="13" fillId="0" borderId="3" xfId="3" applyNumberFormat="1" applyFont="1" applyBorder="1" applyAlignment="1" applyProtection="1">
      <alignment shrinkToFit="1"/>
      <protection locked="0"/>
    </xf>
    <xf numFmtId="4" fontId="13" fillId="5" borderId="3" xfId="3" applyNumberFormat="1" applyFont="1" applyFill="1" applyBorder="1" applyAlignment="1" applyProtection="1">
      <alignment shrinkToFit="1"/>
    </xf>
    <xf numFmtId="4" fontId="13" fillId="6" borderId="3" xfId="3" applyNumberFormat="1" applyFont="1" applyFill="1" applyBorder="1" applyAlignment="1" applyProtection="1">
      <alignment shrinkToFit="1"/>
      <protection locked="0"/>
    </xf>
    <xf numFmtId="4" fontId="13" fillId="2" borderId="3" xfId="3" applyNumberFormat="1" applyFont="1" applyFill="1" applyBorder="1" applyAlignment="1" applyProtection="1">
      <alignment shrinkToFit="1"/>
    </xf>
    <xf numFmtId="4" fontId="13" fillId="0" borderId="1" xfId="3" applyNumberFormat="1" applyFont="1" applyBorder="1" applyAlignment="1" applyProtection="1">
      <alignment shrinkToFit="1"/>
      <protection locked="0"/>
    </xf>
    <xf numFmtId="4" fontId="13" fillId="5" borderId="1" xfId="3" applyNumberFormat="1" applyFont="1" applyFill="1" applyBorder="1" applyAlignment="1" applyProtection="1">
      <alignment shrinkToFit="1"/>
      <protection locked="0"/>
    </xf>
    <xf numFmtId="4" fontId="13" fillId="5" borderId="1" xfId="3" applyNumberFormat="1" applyFont="1" applyFill="1" applyBorder="1" applyAlignment="1" applyProtection="1">
      <alignment shrinkToFit="1"/>
    </xf>
    <xf numFmtId="4" fontId="14" fillId="4" borderId="1" xfId="3" applyNumberFormat="1" applyFont="1" applyFill="1" applyBorder="1" applyAlignment="1" applyProtection="1">
      <alignment shrinkToFit="1"/>
    </xf>
    <xf numFmtId="4" fontId="11" fillId="0" borderId="0" xfId="0" applyNumberFormat="1" applyFont="1"/>
    <xf numFmtId="0" fontId="13" fillId="6" borderId="1" xfId="1" applyFont="1" applyFill="1" applyBorder="1" applyAlignment="1" applyProtection="1">
      <alignment horizontal="center" shrinkToFit="1"/>
      <protection locked="0"/>
    </xf>
    <xf numFmtId="0" fontId="13" fillId="6" borderId="2" xfId="1" applyFont="1" applyFill="1" applyBorder="1" applyAlignment="1" applyProtection="1">
      <alignment horizontal="center"/>
      <protection locked="0"/>
    </xf>
    <xf numFmtId="0" fontId="13" fillId="6" borderId="5" xfId="1" applyFont="1" applyFill="1" applyBorder="1" applyProtection="1">
      <protection locked="0"/>
    </xf>
    <xf numFmtId="4" fontId="29" fillId="0" borderId="1" xfId="1" applyNumberFormat="1" applyFont="1" applyBorder="1" applyProtection="1">
      <protection locked="0"/>
    </xf>
    <xf numFmtId="4" fontId="29" fillId="6" borderId="3" xfId="3" applyNumberFormat="1" applyFont="1" applyFill="1" applyBorder="1" applyAlignment="1" applyProtection="1">
      <alignment shrinkToFit="1"/>
      <protection locked="0"/>
    </xf>
    <xf numFmtId="4" fontId="29" fillId="0" borderId="1" xfId="3" applyNumberFormat="1" applyFont="1" applyBorder="1" applyAlignment="1" applyProtection="1">
      <alignment shrinkToFit="1"/>
      <protection locked="0"/>
    </xf>
    <xf numFmtId="188" fontId="13" fillId="3" borderId="2" xfId="1" applyNumberFormat="1" applyFont="1" applyFill="1" applyBorder="1" applyAlignment="1">
      <alignment horizontal="center"/>
    </xf>
    <xf numFmtId="188" fontId="13" fillId="7" borderId="2" xfId="1" applyNumberFormat="1" applyFont="1" applyFill="1" applyBorder="1" applyAlignment="1">
      <alignment horizontal="center"/>
    </xf>
    <xf numFmtId="188" fontId="13" fillId="7" borderId="1" xfId="2" applyNumberFormat="1" applyFont="1" applyFill="1" applyBorder="1"/>
    <xf numFmtId="4" fontId="13" fillId="0" borderId="3" xfId="3" applyNumberFormat="1" applyFont="1" applyFill="1" applyBorder="1" applyAlignment="1" applyProtection="1">
      <alignment shrinkToFit="1"/>
    </xf>
    <xf numFmtId="4" fontId="13" fillId="0" borderId="1" xfId="3" applyNumberFormat="1" applyFont="1" applyFill="1" applyBorder="1" applyAlignment="1" applyProtection="1">
      <alignment shrinkToFit="1"/>
      <protection locked="0"/>
    </xf>
    <xf numFmtId="0" fontId="26" fillId="19" borderId="5" xfId="2" applyFont="1" applyFill="1" applyBorder="1" applyProtection="1">
      <protection locked="0"/>
    </xf>
    <xf numFmtId="4" fontId="13" fillId="8" borderId="1" xfId="1" applyNumberFormat="1" applyFont="1" applyFill="1" applyBorder="1" applyProtection="1">
      <protection locked="0"/>
    </xf>
    <xf numFmtId="0" fontId="30" fillId="0" borderId="0" xfId="0" applyFont="1"/>
    <xf numFmtId="0" fontId="31" fillId="5" borderId="1" xfId="0" applyFont="1" applyFill="1" applyBorder="1" applyAlignment="1">
      <alignment horizontal="center"/>
    </xf>
    <xf numFmtId="0" fontId="0" fillId="5" borderId="1" xfId="0" applyFill="1" applyBorder="1"/>
    <xf numFmtId="0" fontId="32" fillId="4" borderId="0" xfId="0" applyFont="1" applyFill="1"/>
    <xf numFmtId="4" fontId="13" fillId="24" borderId="1" xfId="1" applyNumberFormat="1" applyFont="1" applyFill="1" applyBorder="1"/>
    <xf numFmtId="43" fontId="24" fillId="24" borderId="1" xfId="5" applyFont="1" applyFill="1" applyBorder="1" applyAlignment="1">
      <alignment shrinkToFit="1"/>
    </xf>
    <xf numFmtId="0" fontId="0" fillId="25" borderId="0" xfId="0" applyFill="1"/>
    <xf numFmtId="0" fontId="11" fillId="25" borderId="0" xfId="0" applyFont="1" applyFill="1"/>
    <xf numFmtId="0" fontId="11" fillId="25" borderId="1" xfId="0" applyFont="1" applyFill="1" applyBorder="1"/>
    <xf numFmtId="4" fontId="11" fillId="25" borderId="1" xfId="0" applyNumberFormat="1" applyFont="1" applyFill="1" applyBorder="1"/>
    <xf numFmtId="4" fontId="0" fillId="5" borderId="1" xfId="0" applyNumberFormat="1" applyFill="1" applyBorder="1"/>
    <xf numFmtId="4" fontId="0" fillId="5" borderId="0" xfId="0" applyNumberFormat="1" applyFill="1"/>
    <xf numFmtId="3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24" fillId="17" borderId="1" xfId="2" applyFont="1" applyFill="1" applyBorder="1"/>
    <xf numFmtId="0" fontId="0" fillId="27" borderId="2" xfId="0" applyFill="1" applyBorder="1"/>
    <xf numFmtId="3" fontId="0" fillId="0" borderId="2" xfId="0" applyNumberFormat="1" applyBorder="1"/>
    <xf numFmtId="43" fontId="0" fillId="0" borderId="2" xfId="26" applyFont="1" applyBorder="1"/>
    <xf numFmtId="4" fontId="0" fillId="0" borderId="0" xfId="0" applyNumberFormat="1"/>
    <xf numFmtId="43" fontId="0" fillId="0" borderId="0" xfId="26" applyFont="1" applyFill="1"/>
    <xf numFmtId="190" fontId="0" fillId="0" borderId="0" xfId="0" applyNumberFormat="1"/>
    <xf numFmtId="43" fontId="24" fillId="0" borderId="0" xfId="26" applyFont="1"/>
    <xf numFmtId="43" fontId="0" fillId="0" borderId="1" xfId="26" applyFont="1" applyBorder="1"/>
    <xf numFmtId="0" fontId="0" fillId="5" borderId="1" xfId="0" applyFill="1" applyBorder="1" applyAlignment="1">
      <alignment horizontal="center"/>
    </xf>
    <xf numFmtId="43" fontId="0" fillId="0" borderId="1" xfId="26" applyFont="1" applyFill="1" applyBorder="1"/>
    <xf numFmtId="43" fontId="0" fillId="28" borderId="1" xfId="26" applyFont="1" applyFill="1" applyBorder="1"/>
    <xf numFmtId="0" fontId="0" fillId="4" borderId="1" xfId="0" applyFill="1" applyBorder="1"/>
    <xf numFmtId="4" fontId="0" fillId="0" borderId="1" xfId="0" applyNumberFormat="1" applyBorder="1"/>
    <xf numFmtId="0" fontId="3" fillId="6" borderId="1" xfId="0" applyFont="1" applyFill="1" applyBorder="1"/>
    <xf numFmtId="0" fontId="34" fillId="24" borderId="0" xfId="0" applyFont="1" applyFill="1" applyAlignment="1">
      <alignment horizontal="center" vertical="center" wrapText="1"/>
    </xf>
    <xf numFmtId="0" fontId="34" fillId="24" borderId="0" xfId="0" applyFont="1" applyFill="1" applyAlignment="1">
      <alignment horizontal="center" vertical="top" wrapText="1"/>
    </xf>
    <xf numFmtId="0" fontId="36" fillId="0" borderId="1" xfId="0" applyFont="1" applyBorder="1" applyAlignment="1">
      <alignment horizontal="center" vertical="center" wrapText="1"/>
    </xf>
    <xf numFmtId="0" fontId="36" fillId="18" borderId="1" xfId="0" applyFont="1" applyFill="1" applyBorder="1" applyAlignment="1">
      <alignment horizontal="center" vertical="center" wrapText="1"/>
    </xf>
    <xf numFmtId="0" fontId="36" fillId="22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18" borderId="1" xfId="0" applyFont="1" applyFill="1" applyBorder="1" applyAlignment="1">
      <alignment horizontal="center" vertical="center" wrapText="1"/>
    </xf>
    <xf numFmtId="0" fontId="39" fillId="29" borderId="15" xfId="0" applyFont="1" applyFill="1" applyBorder="1" applyAlignment="1">
      <alignment horizontal="center" vertical="center" wrapText="1" readingOrder="1"/>
    </xf>
    <xf numFmtId="0" fontId="37" fillId="0" borderId="0" xfId="0" applyFont="1"/>
    <xf numFmtId="43" fontId="36" fillId="0" borderId="1" xfId="26" applyFont="1" applyBorder="1"/>
    <xf numFmtId="0" fontId="37" fillId="0" borderId="9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 vertical="center" wrapText="1" readingOrder="1"/>
    </xf>
    <xf numFmtId="0" fontId="36" fillId="0" borderId="0" xfId="0" applyFont="1"/>
    <xf numFmtId="0" fontId="41" fillId="6" borderId="0" xfId="0" applyFont="1" applyFill="1" applyAlignment="1">
      <alignment horizontal="center"/>
    </xf>
    <xf numFmtId="0" fontId="42" fillId="29" borderId="15" xfId="0" applyFont="1" applyFill="1" applyBorder="1" applyAlignment="1">
      <alignment horizontal="center" vertical="center" wrapText="1" readingOrder="1"/>
    </xf>
    <xf numFmtId="0" fontId="42" fillId="29" borderId="16" xfId="0" applyFont="1" applyFill="1" applyBorder="1" applyAlignment="1">
      <alignment horizontal="center" vertical="center" wrapText="1" readingOrder="1"/>
    </xf>
    <xf numFmtId="0" fontId="42" fillId="29" borderId="16" xfId="0" applyFont="1" applyFill="1" applyBorder="1" applyAlignment="1">
      <alignment horizontal="left" vertical="center" wrapText="1" readingOrder="1"/>
    </xf>
    <xf numFmtId="0" fontId="37" fillId="29" borderId="16" xfId="0" applyFont="1" applyFill="1" applyBorder="1" applyAlignment="1">
      <alignment horizontal="center" vertical="top" wrapText="1"/>
    </xf>
    <xf numFmtId="0" fontId="43" fillId="29" borderId="16" xfId="0" applyFont="1" applyFill="1" applyBorder="1" applyAlignment="1">
      <alignment horizontal="left" vertical="center" wrapText="1" readingOrder="1"/>
    </xf>
    <xf numFmtId="0" fontId="37" fillId="29" borderId="17" xfId="0" applyFont="1" applyFill="1" applyBorder="1" applyAlignment="1">
      <alignment horizontal="center" vertical="top" wrapText="1"/>
    </xf>
    <xf numFmtId="0" fontId="42" fillId="29" borderId="17" xfId="0" applyFont="1" applyFill="1" applyBorder="1" applyAlignment="1">
      <alignment horizontal="left" vertical="center" wrapText="1" readingOrder="1"/>
    </xf>
    <xf numFmtId="0" fontId="44" fillId="30" borderId="18" xfId="0" applyFont="1" applyFill="1" applyBorder="1" applyAlignment="1">
      <alignment horizontal="center" vertical="center" wrapText="1" readingOrder="1"/>
    </xf>
    <xf numFmtId="0" fontId="44" fillId="30" borderId="18" xfId="0" applyFont="1" applyFill="1" applyBorder="1" applyAlignment="1">
      <alignment horizontal="left" vertical="center" readingOrder="1"/>
    </xf>
    <xf numFmtId="0" fontId="44" fillId="31" borderId="19" xfId="0" applyFont="1" applyFill="1" applyBorder="1" applyAlignment="1">
      <alignment horizontal="center" vertical="center" wrapText="1" readingOrder="1"/>
    </xf>
    <xf numFmtId="0" fontId="41" fillId="31" borderId="19" xfId="0" applyFont="1" applyFill="1" applyBorder="1" applyAlignment="1">
      <alignment horizontal="center" vertical="center" wrapText="1" readingOrder="1"/>
    </xf>
    <xf numFmtId="0" fontId="44" fillId="31" borderId="19" xfId="0" applyFont="1" applyFill="1" applyBorder="1" applyAlignment="1">
      <alignment horizontal="left" vertical="center" readingOrder="1"/>
    </xf>
    <xf numFmtId="0" fontId="44" fillId="30" borderId="15" xfId="0" applyFont="1" applyFill="1" applyBorder="1" applyAlignment="1">
      <alignment horizontal="center" vertical="center" wrapText="1" readingOrder="1"/>
    </xf>
    <xf numFmtId="0" fontId="44" fillId="30" borderId="15" xfId="0" applyFont="1" applyFill="1" applyBorder="1" applyAlignment="1">
      <alignment horizontal="left" vertical="center" readingOrder="1"/>
    </xf>
    <xf numFmtId="0" fontId="44" fillId="31" borderId="15" xfId="0" applyFont="1" applyFill="1" applyBorder="1" applyAlignment="1">
      <alignment horizontal="center" vertical="center" wrapText="1" readingOrder="1"/>
    </xf>
    <xf numFmtId="0" fontId="41" fillId="31" borderId="15" xfId="0" applyFont="1" applyFill="1" applyBorder="1" applyAlignment="1">
      <alignment horizontal="center" vertical="center" wrapText="1" readingOrder="1"/>
    </xf>
    <xf numFmtId="0" fontId="44" fillId="31" borderId="15" xfId="0" applyFont="1" applyFill="1" applyBorder="1" applyAlignment="1">
      <alignment horizontal="left" vertical="center" readingOrder="1"/>
    </xf>
    <xf numFmtId="0" fontId="44" fillId="30" borderId="19" xfId="0" applyFont="1" applyFill="1" applyBorder="1" applyAlignment="1">
      <alignment horizontal="center" vertical="center" wrapText="1" readingOrder="1"/>
    </xf>
    <xf numFmtId="0" fontId="41" fillId="30" borderId="19" xfId="0" applyFont="1" applyFill="1" applyBorder="1" applyAlignment="1">
      <alignment horizontal="center" vertical="center" wrapText="1" readingOrder="1"/>
    </xf>
    <xf numFmtId="0" fontId="44" fillId="30" borderId="19" xfId="0" applyFont="1" applyFill="1" applyBorder="1" applyAlignment="1">
      <alignment horizontal="left" vertical="center" readingOrder="1"/>
    </xf>
    <xf numFmtId="0" fontId="41" fillId="30" borderId="15" xfId="0" applyFont="1" applyFill="1" applyBorder="1" applyAlignment="1">
      <alignment horizontal="center" vertical="center" wrapText="1" readingOrder="1"/>
    </xf>
    <xf numFmtId="0" fontId="36" fillId="0" borderId="1" xfId="0" applyFont="1" applyBorder="1" applyAlignment="1">
      <alignment horizontal="left" vertical="center" wrapText="1"/>
    </xf>
    <xf numFmtId="0" fontId="36" fillId="18" borderId="1" xfId="0" applyFont="1" applyFill="1" applyBorder="1" applyAlignment="1">
      <alignment horizontal="left" vertical="center" wrapText="1"/>
    </xf>
    <xf numFmtId="0" fontId="2" fillId="6" borderId="0" xfId="0" applyFont="1" applyFill="1"/>
    <xf numFmtId="0" fontId="26" fillId="4" borderId="2" xfId="2" applyFont="1" applyFill="1" applyBorder="1" applyAlignment="1">
      <alignment vertical="center"/>
    </xf>
    <xf numFmtId="0" fontId="26" fillId="4" borderId="5" xfId="2" applyFont="1" applyFill="1" applyBorder="1" applyAlignment="1">
      <alignment vertical="center"/>
    </xf>
    <xf numFmtId="0" fontId="13" fillId="10" borderId="0" xfId="1" applyFont="1" applyFill="1" applyAlignment="1">
      <alignment horizontal="center" shrinkToFit="1"/>
    </xf>
    <xf numFmtId="0" fontId="13" fillId="10" borderId="12" xfId="1" applyFont="1" applyFill="1" applyBorder="1"/>
    <xf numFmtId="4" fontId="13" fillId="10" borderId="5" xfId="1" applyNumberFormat="1" applyFont="1" applyFill="1" applyBorder="1"/>
    <xf numFmtId="0" fontId="13" fillId="10" borderId="5" xfId="2" applyFont="1" applyFill="1" applyBorder="1" applyProtection="1">
      <protection locked="0"/>
    </xf>
    <xf numFmtId="0" fontId="13" fillId="10" borderId="5" xfId="1" applyFont="1" applyFill="1" applyBorder="1" applyProtection="1">
      <protection locked="0"/>
    </xf>
    <xf numFmtId="0" fontId="14" fillId="10" borderId="5" xfId="1" applyFont="1" applyFill="1" applyBorder="1" applyProtection="1">
      <protection locked="0"/>
    </xf>
    <xf numFmtId="4" fontId="13" fillId="10" borderId="5" xfId="1" applyNumberFormat="1" applyFont="1" applyFill="1" applyBorder="1" applyProtection="1">
      <protection locked="0"/>
    </xf>
    <xf numFmtId="0" fontId="32" fillId="0" borderId="0" xfId="0" applyFont="1"/>
    <xf numFmtId="43" fontId="24" fillId="14" borderId="1" xfId="26" applyFont="1" applyFill="1" applyBorder="1" applyAlignment="1">
      <alignment shrinkToFit="1"/>
    </xf>
    <xf numFmtId="43" fontId="24" fillId="15" borderId="1" xfId="26" applyFont="1" applyFill="1" applyBorder="1" applyAlignment="1">
      <alignment shrinkToFit="1"/>
    </xf>
    <xf numFmtId="43" fontId="24" fillId="0" borderId="1" xfId="26" applyFont="1" applyBorder="1" applyAlignment="1">
      <alignment shrinkToFit="1"/>
    </xf>
    <xf numFmtId="43" fontId="24" fillId="0" borderId="1" xfId="26" applyFont="1" applyFill="1" applyBorder="1" applyAlignment="1">
      <alignment shrinkToFit="1"/>
    </xf>
    <xf numFmtId="43" fontId="13" fillId="7" borderId="3" xfId="26" applyFont="1" applyFill="1" applyBorder="1" applyAlignment="1" applyProtection="1">
      <alignment shrinkToFit="1"/>
      <protection locked="0"/>
    </xf>
    <xf numFmtId="43" fontId="13" fillId="6" borderId="3" xfId="26" applyFont="1" applyFill="1" applyBorder="1" applyAlignment="1" applyProtection="1">
      <alignment shrinkToFit="1"/>
      <protection locked="0"/>
    </xf>
    <xf numFmtId="43" fontId="13" fillId="23" borderId="3" xfId="26" applyFont="1" applyFill="1" applyBorder="1" applyAlignment="1" applyProtection="1">
      <alignment shrinkToFit="1"/>
      <protection locked="0"/>
    </xf>
    <xf numFmtId="43" fontId="13" fillId="0" borderId="3" xfId="26" applyFont="1" applyFill="1" applyBorder="1" applyAlignment="1" applyProtection="1">
      <alignment shrinkToFit="1"/>
      <protection locked="0"/>
    </xf>
    <xf numFmtId="43" fontId="24" fillId="7" borderId="1" xfId="26" applyFont="1" applyFill="1" applyBorder="1" applyAlignment="1">
      <alignment shrinkToFit="1"/>
    </xf>
    <xf numFmtId="43" fontId="25" fillId="0" borderId="1" xfId="26" applyFont="1" applyFill="1" applyBorder="1" applyAlignment="1">
      <alignment shrinkToFit="1"/>
    </xf>
    <xf numFmtId="43" fontId="24" fillId="26" borderId="1" xfId="26" applyFont="1" applyFill="1" applyBorder="1" applyAlignment="1">
      <alignment shrinkToFit="1"/>
    </xf>
    <xf numFmtId="43" fontId="24" fillId="0" borderId="6" xfId="26" applyFont="1" applyBorder="1" applyAlignment="1">
      <alignment shrinkToFit="1"/>
    </xf>
    <xf numFmtId="43" fontId="25" fillId="0" borderId="6" xfId="26" applyFont="1" applyFill="1" applyBorder="1" applyAlignment="1">
      <alignment shrinkToFit="1"/>
    </xf>
    <xf numFmtId="43" fontId="24" fillId="5" borderId="1" xfId="26" applyFont="1" applyFill="1" applyBorder="1" applyAlignment="1">
      <alignment shrinkToFit="1"/>
    </xf>
    <xf numFmtId="43" fontId="24" fillId="23" borderId="1" xfId="26" applyFont="1" applyFill="1" applyBorder="1" applyAlignment="1">
      <alignment shrinkToFit="1"/>
    </xf>
    <xf numFmtId="43" fontId="25" fillId="14" borderId="1" xfId="26" applyFont="1" applyFill="1" applyBorder="1" applyAlignment="1">
      <alignment shrinkToFit="1"/>
    </xf>
    <xf numFmtId="43" fontId="24" fillId="17" borderId="1" xfId="26" applyFont="1" applyFill="1" applyBorder="1" applyAlignment="1">
      <alignment shrinkToFit="1"/>
    </xf>
    <xf numFmtId="0" fontId="45" fillId="0" borderId="0" xfId="0" applyFont="1"/>
    <xf numFmtId="3" fontId="45" fillId="0" borderId="1" xfId="0" applyNumberFormat="1" applyFont="1" applyBorder="1"/>
    <xf numFmtId="0" fontId="24" fillId="8" borderId="3" xfId="2" applyFont="1" applyFill="1" applyBorder="1" applyAlignment="1">
      <alignment shrinkToFit="1"/>
    </xf>
    <xf numFmtId="43" fontId="24" fillId="8" borderId="1" xfId="5" applyFont="1" applyFill="1" applyBorder="1" applyAlignment="1">
      <alignment shrinkToFit="1"/>
    </xf>
    <xf numFmtId="43" fontId="24" fillId="14" borderId="1" xfId="26" applyFont="1" applyFill="1" applyBorder="1" applyAlignment="1"/>
    <xf numFmtId="43" fontId="24" fillId="20" borderId="1" xfId="26" applyFont="1" applyFill="1" applyBorder="1" applyAlignment="1"/>
    <xf numFmtId="43" fontId="24" fillId="0" borderId="1" xfId="26" applyFont="1" applyBorder="1"/>
    <xf numFmtId="43" fontId="24" fillId="16" borderId="1" xfId="26" applyFont="1" applyFill="1" applyBorder="1" applyAlignment="1"/>
    <xf numFmtId="43" fontId="24" fillId="8" borderId="1" xfId="26" applyFont="1" applyFill="1" applyBorder="1" applyAlignment="1"/>
    <xf numFmtId="43" fontId="24" fillId="0" borderId="1" xfId="26" applyFont="1" applyFill="1" applyBorder="1" applyAlignment="1"/>
    <xf numFmtId="43" fontId="24" fillId="24" borderId="1" xfId="26" applyFont="1" applyFill="1" applyBorder="1" applyAlignment="1">
      <alignment shrinkToFit="1"/>
    </xf>
    <xf numFmtId="43" fontId="24" fillId="24" borderId="1" xfId="26" applyFont="1" applyFill="1" applyBorder="1" applyAlignment="1"/>
    <xf numFmtId="43" fontId="24" fillId="5" borderId="1" xfId="26" applyFont="1" applyFill="1" applyBorder="1" applyAlignment="1"/>
    <xf numFmtId="43" fontId="24" fillId="12" borderId="1" xfId="26" applyFont="1" applyFill="1" applyBorder="1" applyAlignment="1"/>
    <xf numFmtId="43" fontId="24" fillId="0" borderId="0" xfId="26" applyFont="1" applyFill="1"/>
    <xf numFmtId="0" fontId="0" fillId="5" borderId="0" xfId="0" applyFill="1" applyAlignment="1">
      <alignment horizontal="center"/>
    </xf>
    <xf numFmtId="43" fontId="0" fillId="0" borderId="0" xfId="26" applyFont="1" applyFill="1" applyBorder="1"/>
    <xf numFmtId="43" fontId="0" fillId="28" borderId="0" xfId="26" applyFont="1" applyFill="1" applyBorder="1"/>
    <xf numFmtId="0" fontId="0" fillId="4" borderId="0" xfId="0" applyFill="1"/>
    <xf numFmtId="0" fontId="0" fillId="4" borderId="6" xfId="0" applyFill="1" applyBorder="1"/>
    <xf numFmtId="0" fontId="0" fillId="4" borderId="10" xfId="0" applyFill="1" applyBorder="1"/>
    <xf numFmtId="43" fontId="46" fillId="5" borderId="1" xfId="26" applyFont="1" applyFill="1" applyBorder="1"/>
    <xf numFmtId="3" fontId="0" fillId="23" borderId="0" xfId="0" applyNumberFormat="1" applyFill="1"/>
    <xf numFmtId="0" fontId="0" fillId="23" borderId="0" xfId="0" applyFill="1"/>
    <xf numFmtId="43" fontId="0" fillId="23" borderId="0" xfId="26" applyFont="1" applyFill="1" applyBorder="1"/>
    <xf numFmtId="0" fontId="34" fillId="24" borderId="14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3" fontId="35" fillId="12" borderId="1" xfId="26" applyFont="1" applyFill="1" applyBorder="1" applyAlignment="1">
      <alignment horizontal="center"/>
    </xf>
    <xf numFmtId="43" fontId="36" fillId="18" borderId="1" xfId="26" applyFont="1" applyFill="1" applyBorder="1"/>
    <xf numFmtId="43" fontId="36" fillId="22" borderId="1" xfId="26" applyFont="1" applyFill="1" applyBorder="1"/>
    <xf numFmtId="43" fontId="36" fillId="0" borderId="1" xfId="26" applyFont="1" applyBorder="1" applyAlignment="1">
      <alignment vertical="top"/>
    </xf>
    <xf numFmtId="0" fontId="1" fillId="6" borderId="0" xfId="0" applyFont="1" applyFill="1"/>
    <xf numFmtId="0" fontId="1" fillId="6" borderId="1" xfId="0" applyFont="1" applyFill="1" applyBorder="1"/>
    <xf numFmtId="0" fontId="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4" fontId="29" fillId="3" borderId="3" xfId="3" applyNumberFormat="1" applyFont="1" applyFill="1" applyBorder="1" applyAlignment="1" applyProtection="1">
      <alignment horizontal="center" vertical="center" shrinkToFit="1"/>
      <protection locked="0"/>
    </xf>
    <xf numFmtId="0" fontId="14" fillId="4" borderId="5" xfId="2" applyFont="1" applyFill="1" applyBorder="1" applyAlignment="1">
      <alignment vertical="center"/>
    </xf>
    <xf numFmtId="4" fontId="13" fillId="32" borderId="3" xfId="3" applyNumberFormat="1" applyFont="1" applyFill="1" applyBorder="1" applyAlignment="1" applyProtection="1">
      <alignment shrinkToFit="1"/>
      <protection locked="0"/>
    </xf>
    <xf numFmtId="0" fontId="24" fillId="0" borderId="2" xfId="0" applyFont="1" applyBorder="1" applyAlignment="1">
      <alignment horizontal="left"/>
    </xf>
    <xf numFmtId="4" fontId="13" fillId="32" borderId="1" xfId="3" applyNumberFormat="1" applyFont="1" applyFill="1" applyBorder="1" applyAlignment="1" applyProtection="1">
      <alignment shrinkToFit="1"/>
      <protection locked="0"/>
    </xf>
    <xf numFmtId="0" fontId="0" fillId="4" borderId="1" xfId="0" applyFill="1" applyBorder="1" applyAlignment="1">
      <alignment horizontal="center"/>
    </xf>
    <xf numFmtId="0" fontId="0" fillId="4" borderId="2" xfId="0" applyFill="1" applyBorder="1"/>
    <xf numFmtId="0" fontId="0" fillId="3" borderId="0" xfId="0" applyFill="1"/>
    <xf numFmtId="43" fontId="0" fillId="0" borderId="0" xfId="0" applyNumberFormat="1"/>
    <xf numFmtId="43" fontId="0" fillId="0" borderId="0" xfId="26" applyFont="1"/>
    <xf numFmtId="0" fontId="48" fillId="33" borderId="0" xfId="0" applyFont="1" applyFill="1" applyAlignment="1">
      <alignment horizontal="center" vertical="center" wrapText="1"/>
    </xf>
    <xf numFmtId="0" fontId="48" fillId="34" borderId="0" xfId="0" applyFont="1" applyFill="1" applyAlignment="1">
      <alignment vertical="top" wrapText="1"/>
    </xf>
    <xf numFmtId="0" fontId="49" fillId="34" borderId="0" xfId="0" applyFont="1" applyFill="1" applyAlignment="1">
      <alignment horizontal="left" vertical="top" wrapText="1"/>
    </xf>
    <xf numFmtId="0" fontId="48" fillId="34" borderId="0" xfId="0" applyFont="1" applyFill="1" applyAlignment="1">
      <alignment horizontal="left" vertical="top" wrapText="1"/>
    </xf>
    <xf numFmtId="0" fontId="0" fillId="5" borderId="0" xfId="0" applyFill="1"/>
    <xf numFmtId="0" fontId="0" fillId="35" borderId="0" xfId="0" applyFill="1"/>
    <xf numFmtId="0" fontId="10" fillId="0" borderId="0" xfId="27" applyFont="1" applyAlignment="1">
      <alignment horizontal="center"/>
    </xf>
    <xf numFmtId="4" fontId="0" fillId="12" borderId="0" xfId="0" applyNumberFormat="1" applyFill="1"/>
    <xf numFmtId="0" fontId="0" fillId="12" borderId="0" xfId="0" applyFill="1" applyAlignment="1">
      <alignment horizontal="center"/>
    </xf>
    <xf numFmtId="0" fontId="10" fillId="5" borderId="1" xfId="27" applyFont="1" applyFill="1" applyBorder="1"/>
    <xf numFmtId="0" fontId="0" fillId="11" borderId="0" xfId="0" applyFill="1" applyAlignment="1">
      <alignment horizontal="center"/>
    </xf>
    <xf numFmtId="0" fontId="50" fillId="5" borderId="0" xfId="0" applyFont="1" applyFill="1"/>
    <xf numFmtId="4" fontId="13" fillId="0" borderId="3" xfId="3" applyNumberFormat="1" applyFont="1" applyFill="1" applyBorder="1" applyAlignment="1" applyProtection="1">
      <alignment shrinkToFit="1"/>
      <protection locked="0"/>
    </xf>
    <xf numFmtId="4" fontId="29" fillId="0" borderId="3" xfId="3" applyNumberFormat="1" applyFont="1" applyFill="1" applyBorder="1" applyAlignment="1" applyProtection="1">
      <alignment shrinkToFit="1"/>
      <protection locked="0"/>
    </xf>
    <xf numFmtId="0" fontId="13" fillId="36" borderId="1" xfId="1" applyFont="1" applyFill="1" applyBorder="1" applyAlignment="1">
      <alignment horizontal="center" shrinkToFit="1"/>
    </xf>
    <xf numFmtId="0" fontId="13" fillId="36" borderId="2" xfId="1" applyFont="1" applyFill="1" applyBorder="1" applyAlignment="1">
      <alignment horizontal="center"/>
    </xf>
    <xf numFmtId="0" fontId="13" fillId="36" borderId="3" xfId="1" applyFont="1" applyFill="1" applyBorder="1"/>
    <xf numFmtId="0" fontId="13" fillId="36" borderId="5" xfId="1" applyFont="1" applyFill="1" applyBorder="1"/>
    <xf numFmtId="0" fontId="13" fillId="0" borderId="1" xfId="2" applyFont="1" applyBorder="1" applyProtection="1">
      <protection locked="0"/>
    </xf>
    <xf numFmtId="4" fontId="29" fillId="0" borderId="1" xfId="3" applyNumberFormat="1" applyFont="1" applyFill="1" applyBorder="1" applyAlignment="1" applyProtection="1">
      <alignment shrinkToFit="1"/>
      <protection locked="0"/>
    </xf>
    <xf numFmtId="0" fontId="13" fillId="0" borderId="3" xfId="2" applyFont="1" applyBorder="1" applyAlignment="1" applyProtection="1">
      <alignment shrinkToFit="1"/>
      <protection locked="0"/>
    </xf>
    <xf numFmtId="4" fontId="13" fillId="0" borderId="2" xfId="3" applyNumberFormat="1" applyFont="1" applyFill="1" applyBorder="1" applyAlignment="1" applyProtection="1">
      <alignment shrinkToFit="1"/>
      <protection locked="0"/>
    </xf>
    <xf numFmtId="4" fontId="13" fillId="6" borderId="2" xfId="3" applyNumberFormat="1" applyFont="1" applyFill="1" applyBorder="1" applyAlignment="1" applyProtection="1">
      <alignment shrinkToFit="1"/>
      <protection locked="0"/>
    </xf>
    <xf numFmtId="0" fontId="0" fillId="36" borderId="0" xfId="0" applyFill="1"/>
    <xf numFmtId="191" fontId="0" fillId="0" borderId="0" xfId="26" applyNumberFormat="1" applyFont="1"/>
    <xf numFmtId="0" fontId="48" fillId="35" borderId="0" xfId="0" applyFont="1" applyFill="1" applyAlignment="1">
      <alignment horizontal="center" vertical="center" wrapText="1"/>
    </xf>
    <xf numFmtId="43" fontId="0" fillId="35" borderId="0" xfId="26" applyFont="1" applyFill="1"/>
    <xf numFmtId="0" fontId="24" fillId="13" borderId="6" xfId="2" applyFont="1" applyFill="1" applyBorder="1" applyAlignment="1">
      <alignment vertical="center" shrinkToFit="1"/>
    </xf>
    <xf numFmtId="49" fontId="24" fillId="13" borderId="8" xfId="2" applyNumberFormat="1" applyFont="1" applyFill="1" applyBorder="1" applyAlignment="1">
      <alignment horizontal="center" vertical="center" shrinkToFit="1"/>
    </xf>
    <xf numFmtId="0" fontId="1" fillId="7" borderId="1" xfId="0" applyFont="1" applyFill="1" applyBorder="1"/>
    <xf numFmtId="43" fontId="13" fillId="5" borderId="3" xfId="26" applyFont="1" applyFill="1" applyBorder="1" applyAlignment="1" applyProtection="1">
      <alignment shrinkToFit="1"/>
      <protection locked="0"/>
    </xf>
    <xf numFmtId="49" fontId="24" fillId="37" borderId="8" xfId="2" applyNumberFormat="1" applyFont="1" applyFill="1" applyBorder="1" applyAlignment="1">
      <alignment horizontal="center" vertical="center" shrinkToFit="1"/>
    </xf>
    <xf numFmtId="0" fontId="24" fillId="5" borderId="1" xfId="0" applyFont="1" applyFill="1" applyBorder="1" applyAlignment="1">
      <alignment horizontal="center" shrinkToFit="1"/>
    </xf>
    <xf numFmtId="0" fontId="24" fillId="5" borderId="5" xfId="0" applyFont="1" applyFill="1" applyBorder="1"/>
    <xf numFmtId="0" fontId="24" fillId="5" borderId="3" xfId="2" applyFont="1" applyFill="1" applyBorder="1" applyAlignment="1">
      <alignment shrinkToFit="1"/>
    </xf>
    <xf numFmtId="0" fontId="24" fillId="5" borderId="2" xfId="0" applyFont="1" applyFill="1" applyBorder="1" applyAlignment="1">
      <alignment horizontal="left"/>
    </xf>
    <xf numFmtId="0" fontId="24" fillId="38" borderId="2" xfId="0" applyFont="1" applyFill="1" applyBorder="1"/>
    <xf numFmtId="0" fontId="24" fillId="38" borderId="5" xfId="0" applyFont="1" applyFill="1" applyBorder="1"/>
    <xf numFmtId="3" fontId="24" fillId="38" borderId="3" xfId="0" applyNumberFormat="1" applyFont="1" applyFill="1" applyBorder="1"/>
    <xf numFmtId="0" fontId="24" fillId="0" borderId="2" xfId="0" applyFont="1" applyBorder="1"/>
    <xf numFmtId="3" fontId="24" fillId="0" borderId="5" xfId="0" applyNumberFormat="1" applyFont="1" applyBorder="1"/>
    <xf numFmtId="3" fontId="24" fillId="0" borderId="3" xfId="0" applyNumberFormat="1" applyFont="1" applyBorder="1"/>
    <xf numFmtId="192" fontId="15" fillId="0" borderId="1" xfId="0" applyNumberFormat="1" applyFont="1" applyBorder="1" applyAlignment="1">
      <alignment horizontal="left" vertical="top"/>
    </xf>
    <xf numFmtId="0" fontId="15" fillId="0" borderId="1" xfId="2" applyFont="1" applyBorder="1" applyAlignment="1">
      <alignment vertical="top"/>
    </xf>
    <xf numFmtId="192" fontId="15" fillId="0" borderId="1" xfId="26" applyNumberFormat="1" applyFont="1" applyFill="1" applyBorder="1" applyAlignment="1">
      <alignment horizontal="left" vertical="top"/>
    </xf>
    <xf numFmtId="0" fontId="53" fillId="0" borderId="1" xfId="2" applyFont="1" applyBorder="1" applyAlignment="1">
      <alignment vertical="top"/>
    </xf>
    <xf numFmtId="0" fontId="54" fillId="0" borderId="20" xfId="28" applyFont="1" applyBorder="1"/>
    <xf numFmtId="192" fontId="55" fillId="0" borderId="1" xfId="0" applyNumberFormat="1" applyFont="1" applyBorder="1" applyAlignment="1">
      <alignment horizontal="left" vertical="top"/>
    </xf>
    <xf numFmtId="0" fontId="55" fillId="0" borderId="1" xfId="2" applyFont="1" applyBorder="1" applyAlignment="1">
      <alignment vertical="top"/>
    </xf>
    <xf numFmtId="192" fontId="55" fillId="11" borderId="1" xfId="0" applyNumberFormat="1" applyFont="1" applyFill="1" applyBorder="1" applyAlignment="1">
      <alignment horizontal="left" vertical="top"/>
    </xf>
    <xf numFmtId="0" fontId="15" fillId="11" borderId="1" xfId="2" applyFont="1" applyFill="1" applyBorder="1" applyAlignment="1">
      <alignment vertical="top"/>
    </xf>
    <xf numFmtId="0" fontId="15" fillId="0" borderId="1" xfId="2" applyFont="1" applyBorder="1" applyAlignment="1">
      <alignment horizontal="left" vertical="top"/>
    </xf>
    <xf numFmtId="0" fontId="15" fillId="0" borderId="1" xfId="0" applyFont="1" applyBorder="1" applyAlignment="1">
      <alignment vertical="top"/>
    </xf>
    <xf numFmtId="0" fontId="15" fillId="0" borderId="1" xfId="29" applyFont="1" applyBorder="1" applyAlignment="1">
      <alignment vertical="top"/>
    </xf>
    <xf numFmtId="0" fontId="56" fillId="11" borderId="20" xfId="27" applyFont="1" applyFill="1" applyBorder="1"/>
    <xf numFmtId="49" fontId="15" fillId="0" borderId="1" xfId="0" applyNumberFormat="1" applyFont="1" applyBorder="1" applyAlignment="1">
      <alignment horizontal="left" vertical="top"/>
    </xf>
    <xf numFmtId="0" fontId="0" fillId="37" borderId="1" xfId="0" applyFill="1" applyBorder="1"/>
    <xf numFmtId="3" fontId="0" fillId="37" borderId="1" xfId="0" applyNumberFormat="1" applyFill="1" applyBorder="1"/>
    <xf numFmtId="3" fontId="0" fillId="37" borderId="0" xfId="0" applyNumberFormat="1" applyFill="1"/>
    <xf numFmtId="191" fontId="0" fillId="39" borderId="0" xfId="26" applyNumberFormat="1" applyFont="1" applyFill="1"/>
    <xf numFmtId="191" fontId="0" fillId="5" borderId="1" xfId="26" applyNumberFormat="1" applyFont="1" applyFill="1" applyBorder="1"/>
    <xf numFmtId="4" fontId="13" fillId="3" borderId="3" xfId="3" applyNumberFormat="1" applyFont="1" applyFill="1" applyBorder="1" applyAlignment="1" applyProtection="1">
      <alignment shrinkToFit="1"/>
      <protection locked="0"/>
    </xf>
    <xf numFmtId="4" fontId="13" fillId="28" borderId="3" xfId="3" applyNumberFormat="1" applyFont="1" applyFill="1" applyBorder="1" applyAlignment="1" applyProtection="1">
      <alignment shrinkToFit="1"/>
      <protection locked="0"/>
    </xf>
    <xf numFmtId="4" fontId="13" fillId="5" borderId="3" xfId="3" applyNumberFormat="1" applyFont="1" applyFill="1" applyBorder="1" applyAlignment="1" applyProtection="1">
      <alignment shrinkToFit="1"/>
      <protection locked="0"/>
    </xf>
    <xf numFmtId="4" fontId="13" fillId="3" borderId="1" xfId="3" applyNumberFormat="1" applyFont="1" applyFill="1" applyBorder="1" applyAlignment="1" applyProtection="1">
      <alignment shrinkToFit="1"/>
      <protection locked="0"/>
    </xf>
    <xf numFmtId="4" fontId="13" fillId="3" borderId="2" xfId="3" applyNumberFormat="1" applyFont="1" applyFill="1" applyBorder="1" applyAlignment="1" applyProtection="1">
      <alignment shrinkToFit="1"/>
      <protection locked="0"/>
    </xf>
    <xf numFmtId="4" fontId="13" fillId="3" borderId="1" xfId="1" applyNumberFormat="1" applyFont="1" applyFill="1" applyBorder="1" applyProtection="1">
      <protection locked="0"/>
    </xf>
    <xf numFmtId="4" fontId="29" fillId="3" borderId="1" xfId="1" applyNumberFormat="1" applyFont="1" applyFill="1" applyBorder="1" applyProtection="1">
      <protection locked="0"/>
    </xf>
    <xf numFmtId="4" fontId="13" fillId="5" borderId="1" xfId="1" applyNumberFormat="1" applyFont="1" applyFill="1" applyBorder="1" applyProtection="1">
      <protection locked="0"/>
    </xf>
    <xf numFmtId="4" fontId="13" fillId="6" borderId="1" xfId="3" applyNumberFormat="1" applyFont="1" applyFill="1" applyBorder="1" applyAlignment="1" applyProtection="1">
      <alignment shrinkToFit="1"/>
      <protection locked="0"/>
    </xf>
    <xf numFmtId="0" fontId="26" fillId="4" borderId="5" xfId="2" applyFont="1" applyFill="1" applyBorder="1" applyAlignment="1" applyProtection="1">
      <alignment vertical="center"/>
    </xf>
    <xf numFmtId="0" fontId="26" fillId="19" borderId="5" xfId="2" applyFont="1" applyFill="1" applyBorder="1" applyAlignment="1" applyProtection="1">
      <protection locked="0"/>
    </xf>
    <xf numFmtId="4" fontId="13" fillId="5" borderId="1" xfId="2" applyNumberFormat="1" applyFont="1" applyFill="1" applyBorder="1" applyProtection="1"/>
    <xf numFmtId="4" fontId="13" fillId="3" borderId="1" xfId="2" applyNumberFormat="1" applyFont="1" applyFill="1" applyBorder="1" applyProtection="1"/>
    <xf numFmtId="4" fontId="13" fillId="7" borderId="1" xfId="1" applyNumberFormat="1" applyFont="1" applyFill="1" applyBorder="1" applyProtection="1"/>
    <xf numFmtId="4" fontId="13" fillId="0" borderId="1" xfId="1" applyNumberFormat="1" applyFont="1" applyFill="1" applyBorder="1" applyProtection="1">
      <protection locked="0"/>
    </xf>
    <xf numFmtId="4" fontId="13" fillId="24" borderId="1" xfId="1" applyNumberFormat="1" applyFont="1" applyFill="1" applyBorder="1" applyProtection="1"/>
    <xf numFmtId="4" fontId="13" fillId="5" borderId="1" xfId="1" applyNumberFormat="1" applyFont="1" applyFill="1" applyBorder="1" applyProtection="1"/>
    <xf numFmtId="4" fontId="13" fillId="8" borderId="1" xfId="1" applyNumberFormat="1" applyFont="1" applyFill="1" applyBorder="1" applyProtection="1"/>
    <xf numFmtId="4" fontId="13" fillId="3" borderId="1" xfId="1" applyNumberFormat="1" applyFont="1" applyFill="1" applyBorder="1" applyProtection="1"/>
    <xf numFmtId="4" fontId="13" fillId="2" borderId="1" xfId="1" applyNumberFormat="1" applyFont="1" applyFill="1" applyBorder="1" applyProtection="1"/>
    <xf numFmtId="4" fontId="13" fillId="9" borderId="1" xfId="1" applyNumberFormat="1" applyFont="1" applyFill="1" applyBorder="1" applyProtection="1"/>
    <xf numFmtId="4" fontId="13" fillId="10" borderId="5" xfId="1" applyNumberFormat="1" applyFont="1" applyFill="1" applyBorder="1" applyProtection="1"/>
    <xf numFmtId="4" fontId="13" fillId="0" borderId="0" xfId="0" applyNumberFormat="1" applyFont="1"/>
    <xf numFmtId="4" fontId="1" fillId="6" borderId="0" xfId="0" applyNumberFormat="1" applyFont="1" applyFill="1"/>
    <xf numFmtId="4" fontId="1" fillId="0" borderId="0" xfId="0" applyNumberFormat="1" applyFont="1"/>
    <xf numFmtId="4" fontId="1" fillId="5" borderId="0" xfId="0" applyNumberFormat="1" applyFont="1" applyFill="1"/>
    <xf numFmtId="4" fontId="13" fillId="0" borderId="3" xfId="3" applyNumberFormat="1" applyFont="1" applyBorder="1" applyAlignment="1" applyProtection="1">
      <alignment horizontal="right" shrinkToFit="1"/>
      <protection locked="0"/>
    </xf>
    <xf numFmtId="4" fontId="13" fillId="0" borderId="3" xfId="3" applyNumberFormat="1" applyFont="1" applyFill="1" applyBorder="1" applyAlignment="1" applyProtection="1">
      <alignment horizontal="right" shrinkToFit="1"/>
      <protection locked="0"/>
    </xf>
    <xf numFmtId="4" fontId="13" fillId="0" borderId="1" xfId="1" applyNumberFormat="1" applyFont="1" applyBorder="1" applyAlignment="1" applyProtection="1">
      <alignment horizontal="right"/>
      <protection locked="0"/>
    </xf>
    <xf numFmtId="43" fontId="24" fillId="41" borderId="1" xfId="26" applyFont="1" applyFill="1" applyBorder="1" applyAlignment="1">
      <alignment shrinkToFit="1"/>
    </xf>
    <xf numFmtId="43" fontId="24" fillId="3" borderId="1" xfId="26" applyFont="1" applyFill="1" applyBorder="1" applyAlignment="1">
      <alignment shrinkToFit="1"/>
    </xf>
    <xf numFmtId="0" fontId="1" fillId="0" borderId="0" xfId="0" applyFont="1"/>
    <xf numFmtId="4" fontId="13" fillId="19" borderId="1" xfId="3" applyNumberFormat="1" applyFont="1" applyFill="1" applyBorder="1" applyAlignment="1" applyProtection="1">
      <alignment shrinkToFit="1"/>
      <protection locked="0"/>
    </xf>
    <xf numFmtId="0" fontId="1" fillId="0" borderId="0" xfId="0" applyFont="1" applyProtection="1">
      <protection locked="0"/>
    </xf>
    <xf numFmtId="0" fontId="1" fillId="5" borderId="0" xfId="0" applyFont="1" applyFill="1"/>
    <xf numFmtId="0" fontId="1" fillId="21" borderId="0" xfId="0" applyFont="1" applyFill="1"/>
    <xf numFmtId="0" fontId="1" fillId="0" borderId="1" xfId="0" applyFont="1" applyBorder="1"/>
    <xf numFmtId="0" fontId="1" fillId="6" borderId="0" xfId="0" applyFont="1" applyFill="1" applyProtection="1">
      <protection locked="0"/>
    </xf>
    <xf numFmtId="0" fontId="1" fillId="23" borderId="0" xfId="0" applyFont="1" applyFill="1"/>
    <xf numFmtId="0" fontId="13" fillId="0" borderId="1" xfId="2" applyFont="1" applyBorder="1"/>
    <xf numFmtId="0" fontId="1" fillId="23" borderId="0" xfId="0" applyFont="1" applyFill="1" applyProtection="1">
      <protection locked="0"/>
    </xf>
    <xf numFmtId="0" fontId="1" fillId="18" borderId="0" xfId="0" applyFont="1" applyFill="1"/>
    <xf numFmtId="0" fontId="13" fillId="0" borderId="0" xfId="0" applyFont="1"/>
    <xf numFmtId="0" fontId="13" fillId="22" borderId="0" xfId="0" applyFont="1" applyFill="1"/>
    <xf numFmtId="0" fontId="13" fillId="0" borderId="0" xfId="0" applyFont="1" applyProtection="1">
      <protection locked="0"/>
    </xf>
    <xf numFmtId="0" fontId="1" fillId="11" borderId="0" xfId="0" applyFont="1" applyFill="1"/>
    <xf numFmtId="0" fontId="1" fillId="7" borderId="0" xfId="0" applyFont="1" applyFill="1"/>
    <xf numFmtId="0" fontId="1" fillId="4" borderId="0" xfId="0" applyFont="1" applyFill="1"/>
    <xf numFmtId="0" fontId="1" fillId="4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" fillId="21" borderId="0" xfId="0" applyFont="1" applyFill="1" applyProtection="1">
      <protection locked="0"/>
    </xf>
    <xf numFmtId="0" fontId="13" fillId="2" borderId="1" xfId="2" applyFont="1" applyFill="1" applyBorder="1" applyAlignment="1" applyProtection="1">
      <alignment horizontal="center" vertical="center" shrinkToFit="1"/>
      <protection locked="0"/>
    </xf>
    <xf numFmtId="4" fontId="58" fillId="6" borderId="3" xfId="30" applyNumberFormat="1" applyFill="1" applyBorder="1" applyAlignment="1" applyProtection="1">
      <alignment shrinkToFit="1"/>
      <protection locked="0"/>
    </xf>
    <xf numFmtId="4" fontId="13" fillId="12" borderId="1" xfId="1" applyNumberFormat="1" applyFont="1" applyFill="1" applyBorder="1" applyProtection="1">
      <protection locked="0"/>
    </xf>
    <xf numFmtId="43" fontId="24" fillId="28" borderId="1" xfId="26" applyFont="1" applyFill="1" applyBorder="1" applyAlignment="1">
      <alignment shrinkToFit="1"/>
    </xf>
    <xf numFmtId="4" fontId="11" fillId="6" borderId="0" xfId="0" applyNumberFormat="1" applyFont="1" applyFill="1"/>
    <xf numFmtId="4" fontId="26" fillId="4" borderId="5" xfId="2" applyNumberFormat="1" applyFont="1" applyFill="1" applyBorder="1" applyAlignment="1">
      <alignment vertical="center"/>
    </xf>
    <xf numFmtId="4" fontId="26" fillId="19" borderId="5" xfId="2" applyNumberFormat="1" applyFont="1" applyFill="1" applyBorder="1" applyProtection="1">
      <protection locked="0"/>
    </xf>
    <xf numFmtId="4" fontId="35" fillId="0" borderId="0" xfId="0" applyNumberFormat="1" applyFont="1"/>
    <xf numFmtId="4" fontId="13" fillId="42" borderId="1" xfId="1" applyNumberFormat="1" applyFont="1" applyFill="1" applyBorder="1" applyProtection="1">
      <protection locked="0"/>
    </xf>
    <xf numFmtId="4" fontId="14" fillId="4" borderId="5" xfId="2" applyNumberFormat="1" applyFont="1" applyFill="1" applyBorder="1" applyAlignment="1">
      <alignment vertical="center"/>
    </xf>
    <xf numFmtId="4" fontId="1" fillId="0" borderId="0" xfId="0" applyNumberFormat="1" applyFont="1" applyProtection="1">
      <protection locked="0"/>
    </xf>
    <xf numFmtId="4" fontId="13" fillId="0" borderId="0" xfId="0" applyNumberFormat="1" applyFont="1" applyProtection="1">
      <protection locked="0"/>
    </xf>
    <xf numFmtId="0" fontId="24" fillId="13" borderId="1" xfId="2" applyFont="1" applyFill="1" applyBorder="1" applyAlignment="1">
      <alignment vertical="center" shrinkToFit="1"/>
    </xf>
    <xf numFmtId="49" fontId="24" fillId="13" borderId="1" xfId="2" applyNumberFormat="1" applyFont="1" applyFill="1" applyBorder="1" applyAlignment="1">
      <alignment horizontal="center" vertical="center" shrinkToFit="1"/>
    </xf>
    <xf numFmtId="49" fontId="24" fillId="28" borderId="1" xfId="2" applyNumberFormat="1" applyFont="1" applyFill="1" applyBorder="1" applyAlignment="1">
      <alignment horizontal="center" vertical="center" shrinkToFit="1"/>
    </xf>
    <xf numFmtId="0" fontId="24" fillId="14" borderId="1" xfId="2" applyFont="1" applyFill="1" applyBorder="1"/>
    <xf numFmtId="43" fontId="13" fillId="7" borderId="1" xfId="26" applyFont="1" applyFill="1" applyBorder="1" applyAlignment="1" applyProtection="1">
      <alignment shrinkToFit="1"/>
      <protection locked="0"/>
    </xf>
    <xf numFmtId="4" fontId="29" fillId="6" borderId="0" xfId="0" applyNumberFormat="1" applyFont="1" applyFill="1"/>
    <xf numFmtId="4" fontId="29" fillId="5" borderId="3" xfId="3" applyNumberFormat="1" applyFont="1" applyFill="1" applyBorder="1" applyAlignment="1" applyProtection="1">
      <alignment shrinkToFit="1"/>
      <protection locked="0"/>
    </xf>
    <xf numFmtId="4" fontId="29" fillId="5" borderId="1" xfId="1" applyNumberFormat="1" applyFont="1" applyFill="1" applyBorder="1"/>
    <xf numFmtId="4" fontId="59" fillId="0" borderId="0" xfId="0" applyNumberFormat="1" applyFont="1"/>
    <xf numFmtId="0" fontId="29" fillId="6" borderId="0" xfId="0" applyFont="1" applyFill="1"/>
    <xf numFmtId="0" fontId="13" fillId="2" borderId="1" xfId="2" applyFont="1" applyFill="1" applyBorder="1" applyAlignment="1" applyProtection="1">
      <alignment horizontal="center" vertical="center" shrinkToFit="1"/>
      <protection locked="0"/>
    </xf>
    <xf numFmtId="0" fontId="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4" fontId="57" fillId="40" borderId="2" xfId="0" applyNumberFormat="1" applyFont="1" applyFill="1" applyBorder="1" applyAlignment="1">
      <alignment horizontal="center" vertical="top" shrinkToFit="1"/>
    </xf>
    <xf numFmtId="4" fontId="57" fillId="40" borderId="3" xfId="0" applyNumberFormat="1" applyFont="1" applyFill="1" applyBorder="1" applyAlignment="1">
      <alignment horizontal="center" vertical="top" shrinkToFit="1"/>
    </xf>
    <xf numFmtId="0" fontId="13" fillId="2" borderId="2" xfId="2" applyFont="1" applyFill="1" applyBorder="1" applyAlignment="1" applyProtection="1">
      <alignment horizontal="center" vertical="center" shrinkToFit="1"/>
      <protection locked="0"/>
    </xf>
    <xf numFmtId="0" fontId="13" fillId="2" borderId="5" xfId="2" applyFont="1" applyFill="1" applyBorder="1" applyAlignment="1" applyProtection="1">
      <alignment horizontal="center" vertical="center" shrinkToFit="1"/>
      <protection locked="0"/>
    </xf>
    <xf numFmtId="0" fontId="13" fillId="2" borderId="3" xfId="2" applyFont="1" applyFill="1" applyBorder="1" applyAlignment="1" applyProtection="1">
      <alignment horizontal="center" vertical="center" shrinkToFit="1"/>
      <protection locked="0"/>
    </xf>
    <xf numFmtId="4" fontId="20" fillId="40" borderId="2" xfId="0" applyNumberFormat="1" applyFont="1" applyFill="1" applyBorder="1" applyAlignment="1">
      <alignment horizontal="center" vertical="top" shrinkToFit="1"/>
    </xf>
    <xf numFmtId="4" fontId="20" fillId="40" borderId="3" xfId="0" applyNumberFormat="1" applyFont="1" applyFill="1" applyBorder="1" applyAlignment="1">
      <alignment horizontal="center" vertical="top" shrinkToFit="1"/>
    </xf>
    <xf numFmtId="4" fontId="57" fillId="2" borderId="2" xfId="0" applyNumberFormat="1" applyFont="1" applyFill="1" applyBorder="1" applyAlignment="1">
      <alignment horizontal="center" vertical="top" shrinkToFit="1"/>
    </xf>
    <xf numFmtId="4" fontId="57" fillId="2" borderId="3" xfId="0" applyNumberFormat="1" applyFont="1" applyFill="1" applyBorder="1" applyAlignment="1">
      <alignment horizontal="center" vertical="top" shrinkToFit="1"/>
    </xf>
    <xf numFmtId="4" fontId="14" fillId="2" borderId="2" xfId="2" applyNumberFormat="1" applyFont="1" applyFill="1" applyBorder="1" applyAlignment="1" applyProtection="1">
      <alignment horizontal="center" vertical="center" shrinkToFit="1"/>
      <protection locked="0"/>
    </xf>
    <xf numFmtId="4" fontId="14" fillId="2" borderId="3" xfId="2" applyNumberFormat="1" applyFont="1" applyFill="1" applyBorder="1" applyAlignment="1" applyProtection="1">
      <alignment horizontal="center" vertical="center" shrinkToFit="1"/>
      <protection locked="0"/>
    </xf>
    <xf numFmtId="0" fontId="23" fillId="0" borderId="0" xfId="2" applyFont="1" applyAlignment="1">
      <alignment horizontal="center"/>
    </xf>
    <xf numFmtId="0" fontId="24" fillId="13" borderId="6" xfId="2" applyFont="1" applyFill="1" applyBorder="1" applyAlignment="1">
      <alignment horizontal="center" vertical="center" shrinkToFit="1"/>
    </xf>
    <xf numFmtId="0" fontId="24" fillId="13" borderId="9" xfId="2" applyFont="1" applyFill="1" applyBorder="1" applyAlignment="1">
      <alignment horizontal="center" vertical="center" shrinkToFit="1"/>
    </xf>
    <xf numFmtId="0" fontId="24" fillId="13" borderId="11" xfId="2" applyFont="1" applyFill="1" applyBorder="1" applyAlignment="1">
      <alignment horizontal="center" vertical="center" shrinkToFit="1"/>
    </xf>
    <xf numFmtId="0" fontId="24" fillId="13" borderId="12" xfId="2" applyFont="1" applyFill="1" applyBorder="1" applyAlignment="1">
      <alignment horizontal="center" vertical="center" shrinkToFit="1"/>
    </xf>
    <xf numFmtId="0" fontId="24" fillId="13" borderId="13" xfId="2" applyFont="1" applyFill="1" applyBorder="1" applyAlignment="1">
      <alignment horizontal="center" vertical="center" shrinkToFit="1"/>
    </xf>
    <xf numFmtId="0" fontId="24" fillId="13" borderId="7" xfId="2" applyFont="1" applyFill="1" applyBorder="1" applyAlignment="1">
      <alignment horizontal="center" vertical="center" shrinkToFit="1"/>
    </xf>
    <xf numFmtId="0" fontId="24" fillId="13" borderId="4" xfId="2" applyFont="1" applyFill="1" applyBorder="1" applyAlignment="1">
      <alignment horizontal="center" vertical="center" shrinkToFit="1"/>
    </xf>
    <xf numFmtId="0" fontId="24" fillId="13" borderId="8" xfId="2" applyFont="1" applyFill="1" applyBorder="1" applyAlignment="1">
      <alignment horizontal="center" vertical="center" shrinkToFit="1"/>
    </xf>
    <xf numFmtId="3" fontId="24" fillId="13" borderId="2" xfId="2" applyNumberFormat="1" applyFont="1" applyFill="1" applyBorder="1" applyAlignment="1">
      <alignment horizontal="center" vertical="center" shrinkToFit="1"/>
    </xf>
    <xf numFmtId="3" fontId="24" fillId="13" borderId="3" xfId="2" applyNumberFormat="1" applyFont="1" applyFill="1" applyBorder="1" applyAlignment="1">
      <alignment horizontal="center" vertical="center" shrinkToFit="1"/>
    </xf>
    <xf numFmtId="3" fontId="24" fillId="13" borderId="2" xfId="0" applyNumberFormat="1" applyFont="1" applyFill="1" applyBorder="1" applyAlignment="1">
      <alignment horizontal="center"/>
    </xf>
    <xf numFmtId="3" fontId="24" fillId="13" borderId="3" xfId="0" applyNumberFormat="1" applyFont="1" applyFill="1" applyBorder="1" applyAlignment="1">
      <alignment horizontal="center"/>
    </xf>
    <xf numFmtId="3" fontId="24" fillId="13" borderId="1" xfId="0" applyNumberFormat="1" applyFont="1" applyFill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4" fillId="0" borderId="6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3" fontId="24" fillId="0" borderId="2" xfId="0" applyNumberFormat="1" applyFont="1" applyBorder="1" applyAlignment="1">
      <alignment horizontal="center"/>
    </xf>
    <xf numFmtId="3" fontId="24" fillId="0" borderId="3" xfId="0" applyNumberFormat="1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0" fillId="3" borderId="0" xfId="26" applyFont="1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42" fillId="29" borderId="15" xfId="0" applyFont="1" applyFill="1" applyBorder="1" applyAlignment="1">
      <alignment horizontal="center" vertical="center" wrapText="1" readingOrder="1"/>
    </xf>
    <xf numFmtId="0" fontId="42" fillId="29" borderId="16" xfId="0" applyFont="1" applyFill="1" applyBorder="1" applyAlignment="1">
      <alignment horizontal="center" vertical="center" wrapText="1" readingOrder="1"/>
    </xf>
    <xf numFmtId="0" fontId="42" fillId="29" borderId="17" xfId="0" applyFont="1" applyFill="1" applyBorder="1" applyAlignment="1">
      <alignment horizontal="center" vertical="center" wrapText="1" readingOrder="1"/>
    </xf>
    <xf numFmtId="3" fontId="2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4" fillId="13" borderId="1" xfId="2" applyFont="1" applyFill="1" applyBorder="1" applyAlignment="1">
      <alignment horizontal="center" vertical="center" shrinkToFit="1"/>
    </xf>
    <xf numFmtId="0" fontId="24" fillId="28" borderId="1" xfId="2" applyFont="1" applyFill="1" applyBorder="1" applyAlignment="1">
      <alignment horizontal="center" vertical="center" shrinkToFit="1"/>
    </xf>
    <xf numFmtId="0" fontId="24" fillId="37" borderId="7" xfId="2" applyFont="1" applyFill="1" applyBorder="1" applyAlignment="1">
      <alignment horizontal="center" vertical="center" shrinkToFit="1"/>
    </xf>
    <xf numFmtId="0" fontId="24" fillId="37" borderId="4" xfId="2" applyFont="1" applyFill="1" applyBorder="1" applyAlignment="1">
      <alignment horizontal="center" vertical="center" shrinkToFit="1"/>
    </xf>
    <xf numFmtId="0" fontId="24" fillId="37" borderId="8" xfId="2" applyFont="1" applyFill="1" applyBorder="1" applyAlignment="1">
      <alignment horizontal="center" vertical="center" shrinkToFit="1"/>
    </xf>
  </cellXfs>
  <cellStyles count="31">
    <cellStyle name="Comma 2" xfId="4"/>
    <cellStyle name="Comma 2 2" xfId="5"/>
    <cellStyle name="Comma 3" xfId="6"/>
    <cellStyle name="Comma 4" xfId="7"/>
    <cellStyle name="Hyperlink" xfId="30" builtinId="8"/>
    <cellStyle name="Normal 2" xfId="8"/>
    <cellStyle name="Normal 2 2" xfId="9"/>
    <cellStyle name="Normal 3" xfId="10"/>
    <cellStyle name="Normal 4" xfId="11"/>
    <cellStyle name="Normal 5" xfId="12"/>
    <cellStyle name="Normal 6" xfId="13"/>
    <cellStyle name="Normal_COA_V27_23Nov04_ForMeeting" xfId="29"/>
    <cellStyle name="Normal_Sheet4" xfId="27"/>
    <cellStyle name="เครื่องหมายจุลภาค" xfId="26" builtinId="3"/>
    <cellStyle name="เครื่องหมายจุลภาค 2" xfId="3"/>
    <cellStyle name="เครื่องหมายจุลภาค 2 2" xfId="14"/>
    <cellStyle name="เครื่องหมายจุลภาค 2 3" xfId="15"/>
    <cellStyle name="เครื่องหมายจุลภาค 3" xfId="16"/>
    <cellStyle name="เครื่องหมายจุลภาค 4" xfId="17"/>
    <cellStyle name="ปกติ" xfId="0" builtinId="0"/>
    <cellStyle name="ปกติ 2" xfId="18"/>
    <cellStyle name="ปกติ 2 2" xfId="1"/>
    <cellStyle name="ปกติ 2 2 2" xfId="19"/>
    <cellStyle name="ปกติ 2 2 3" xfId="20"/>
    <cellStyle name="ปกติ 2 3" xfId="21"/>
    <cellStyle name="ปกติ 2 4" xfId="22"/>
    <cellStyle name="ปกติ 3" xfId="23"/>
    <cellStyle name="ปกติ 4" xfId="24"/>
    <cellStyle name="ปกติ_Sheet1" xfId="2"/>
    <cellStyle name="ปกติ_Sheet1_1" xfId="28"/>
    <cellStyle name="เปอร์เซ็นต์ 2" xfId="25"/>
  </cellStyles>
  <dxfs count="19"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50" Type="http://schemas.openxmlformats.org/officeDocument/2006/relationships/image" Target="../media/image240.png"/><Relationship Id="rId1" Type="http://schemas.openxmlformats.org/officeDocument/2006/relationships/customXml" Target="../ink/ink1.xml"/><Relationship Id="rId49" Type="http://schemas.openxmlformats.org/officeDocument/2006/relationships/customXml" Target="../ink/ink2.xml"/><Relationship Id="rId48" Type="http://schemas.openxmlformats.org/officeDocument/2006/relationships/image" Target="../media/image2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ustomXml" Target="../ink/ink3.xml"/><Relationship Id="rId6" Type="http://schemas.openxmlformats.org/officeDocument/2006/relationships/image" Target="../media/image410.png"/><Relationship Id="rId5" Type="http://schemas.openxmlformats.org/officeDocument/2006/relationships/customXml" Target="../ink/ink4.xml"/><Relationship Id="rId4" Type="http://schemas.openxmlformats.org/officeDocument/2006/relationships/image" Target="../media/image400.pn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600.png"/><Relationship Id="rId25" Type="http://schemas.openxmlformats.org/officeDocument/2006/relationships/customXml" Target="../ink/ink7.xml"/><Relationship Id="rId1" Type="http://schemas.openxmlformats.org/officeDocument/2006/relationships/customXml" Target="../ink/ink5.xml"/><Relationship Id="rId24" Type="http://schemas.openxmlformats.org/officeDocument/2006/relationships/image" Target="../media/image1.emf"/><Relationship Id="rId23" Type="http://schemas.openxmlformats.org/officeDocument/2006/relationships/customXml" Target="../ink/ink6.xml"/><Relationship Id="rId28" Type="http://schemas.openxmlformats.org/officeDocument/2006/relationships/image" Target="../media/image10.emf"/><Relationship Id="rId22" Type="http://schemas.openxmlformats.org/officeDocument/2006/relationships/image" Target="../media/image60.png"/><Relationship Id="rId27" Type="http://schemas.openxmlformats.org/officeDocument/2006/relationships/customXml" Target="../ink/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8640</xdr:colOff>
      <xdr:row>146</xdr:row>
      <xdr:rowOff>94593</xdr:rowOff>
    </xdr:from>
    <xdr:to>
      <xdr:col>4</xdr:col>
      <xdr:colOff>33480</xdr:colOff>
      <xdr:row>146</xdr:row>
      <xdr:rowOff>126993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9" name="Ink 38">
              <a:extLst>
                <a:ext uri="{FF2B5EF4-FFF2-40B4-BE49-F238E27FC236}">
                  <a16:creationId xmlns="" xmlns:a16="http://schemas.microsoft.com/office/drawing/2014/main" id="{48F5BA39-4C5D-417C-A8C6-356E7681D7B5}"/>
                </a:ext>
              </a:extLst>
            </xdr14:cNvPr>
            <xdr14:cNvContentPartPr/>
          </xdr14:nvContentPartPr>
          <xdr14:nvPr macro=""/>
          <xdr14:xfrm>
            <a:off x="3125913" y="25474388"/>
            <a:ext cx="24840" cy="32400"/>
          </xdr14:xfrm>
        </xdr:contentPart>
      </mc:Choice>
      <mc:Fallback xmlns="">
        <xdr:pic>
          <xdr:nvPicPr>
            <xdr:cNvPr id="39" name="Ink 38">
              <a:extLst>
                <a:ext uri="{FF2B5EF4-FFF2-40B4-BE49-F238E27FC236}">
                  <a16:creationId xmlns:a16="http://schemas.microsoft.com/office/drawing/2014/main" id="{48F5BA39-4C5D-417C-A8C6-356E7681D7B5}"/>
                </a:ext>
              </a:extLst>
            </xdr:cNvPr>
            <xdr:cNvPicPr/>
          </xdr:nvPicPr>
          <xdr:blipFill>
            <a:blip xmlns:r="http://schemas.openxmlformats.org/officeDocument/2006/relationships" r:embed="rId48"/>
            <a:stretch>
              <a:fillRect/>
            </a:stretch>
          </xdr:blipFill>
          <xdr:spPr>
            <a:xfrm>
              <a:off x="3117273" y="25465748"/>
              <a:ext cx="42480" cy="50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8640</xdr:colOff>
      <xdr:row>146</xdr:row>
      <xdr:rowOff>94593</xdr:rowOff>
    </xdr:from>
    <xdr:to>
      <xdr:col>4</xdr:col>
      <xdr:colOff>33480</xdr:colOff>
      <xdr:row>146</xdr:row>
      <xdr:rowOff>126993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4" name="Ink 3">
              <a:extLst>
                <a:ext uri="{FF2B5EF4-FFF2-40B4-BE49-F238E27FC236}">
                  <a16:creationId xmlns="" xmlns:a16="http://schemas.microsoft.com/office/drawing/2014/main" id="{48F5BA39-4C5D-417C-A8C6-356E7681D7B5}"/>
                </a:ext>
              </a:extLst>
            </xdr14:cNvPr>
            <xdr14:cNvContentPartPr/>
          </xdr14:nvContentPartPr>
          <xdr14:nvPr macro=""/>
          <xdr14:xfrm>
            <a:off x="3125913" y="25474388"/>
            <a:ext cx="24840" cy="32400"/>
          </xdr14:xfrm>
        </xdr:contentPart>
      </mc:Choice>
      <mc:Fallback xmlns="">
        <xdr:pic>
          <xdr:nvPicPr>
            <xdr:cNvPr id="39" name="Ink 38">
              <a:extLst>
                <a:ext uri="{FF2B5EF4-FFF2-40B4-BE49-F238E27FC236}">
                  <a16:creationId xmlns:a16="http://schemas.microsoft.com/office/drawing/2014/main" id="{48F5BA39-4C5D-417C-A8C6-356E7681D7B5}"/>
                </a:ext>
              </a:extLst>
            </xdr:cNvPr>
            <xdr:cNvPicPr/>
          </xdr:nvPicPr>
          <xdr:blipFill>
            <a:blip xmlns:r="http://schemas.openxmlformats.org/officeDocument/2006/relationships" r:embed="rId50"/>
            <a:stretch>
              <a:fillRect/>
            </a:stretch>
          </xdr:blipFill>
          <xdr:spPr>
            <a:xfrm>
              <a:off x="3117273" y="25465748"/>
              <a:ext cx="42480" cy="500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415620</xdr:colOff>
      <xdr:row>66</xdr:row>
      <xdr:rowOff>112965</xdr:rowOff>
    </xdr:from>
    <xdr:to>
      <xdr:col>4</xdr:col>
      <xdr:colOff>566460</xdr:colOff>
      <xdr:row>66</xdr:row>
      <xdr:rowOff>139965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="" xmlns:a16="http://schemas.microsoft.com/office/drawing/2014/main" id="{1D295643-C090-4538-808A-4B0B68CE3C00}"/>
                </a:ext>
              </a:extLst>
            </xdr14:cNvPr>
            <xdr14:cNvContentPartPr/>
          </xdr14:nvContentPartPr>
          <xdr14:nvPr macro=""/>
          <xdr14:xfrm>
            <a:off x="7749870" y="12057315"/>
            <a:ext cx="150840" cy="2700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1D295643-C090-4538-808A-4B0B68CE3C0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750755" y="11867340"/>
              <a:ext cx="168480" cy="44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1057725</xdr:colOff>
      <xdr:row>65</xdr:row>
      <xdr:rowOff>10260</xdr:rowOff>
    </xdr:from>
    <xdr:to>
      <xdr:col>4</xdr:col>
      <xdr:colOff>277740</xdr:colOff>
      <xdr:row>66</xdr:row>
      <xdr:rowOff>28530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6" name="Ink 5">
              <a:extLst>
                <a:ext uri="{FF2B5EF4-FFF2-40B4-BE49-F238E27FC236}">
                  <a16:creationId xmlns="" xmlns:a16="http://schemas.microsoft.com/office/drawing/2014/main" id="{7FF5F923-A8E0-46FA-B8E1-5C44DC589327}"/>
                </a:ext>
              </a:extLst>
            </xdr14:cNvPr>
            <xdr14:cNvContentPartPr/>
          </xdr14:nvContentPartPr>
          <xdr14:nvPr macro=""/>
          <xdr14:xfrm>
            <a:off x="7277550" y="11773635"/>
            <a:ext cx="334440" cy="18972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7FF5F923-A8E0-46FA-B8E1-5C44DC589327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278435" y="11583660"/>
              <a:ext cx="352080" cy="2073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309778</xdr:colOff>
      <xdr:row>5</xdr:row>
      <xdr:rowOff>32662</xdr:rowOff>
    </xdr:from>
    <xdr:to>
      <xdr:col>5</xdr:col>
      <xdr:colOff>310138</xdr:colOff>
      <xdr:row>5</xdr:row>
      <xdr:rowOff>33022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7" name="Ink 26">
              <a:extLst>
                <a:ext uri="{FF2B5EF4-FFF2-40B4-BE49-F238E27FC236}">
                  <a16:creationId xmlns="" xmlns:a16="http://schemas.microsoft.com/office/drawing/2014/main" id="{6D805C31-6B34-4AFD-BFFB-EBD1493E6B90}"/>
                </a:ext>
              </a:extLst>
            </xdr14:cNvPr>
            <xdr14:cNvContentPartPr/>
          </xdr14:nvContentPartPr>
          <xdr14:nvPr macro=""/>
          <xdr14:xfrm>
            <a:off x="8036762" y="895434"/>
            <a:ext cx="360" cy="360"/>
          </xdr14:xfrm>
        </xdr:contentPart>
      </mc:Choice>
      <mc:Fallback xmlns="">
        <xdr:pic>
          <xdr:nvPicPr>
            <xdr:cNvPr id="27" name="Ink 26">
              <a:extLst>
                <a:ext uri="{FF2B5EF4-FFF2-40B4-BE49-F238E27FC236}">
                  <a16:creationId xmlns:a16="http://schemas.microsoft.com/office/drawing/2014/main" id="{6D805C31-6B34-4AFD-BFFB-EBD1493E6B90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8027762" y="886794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39539</xdr:colOff>
      <xdr:row>9</xdr:row>
      <xdr:rowOff>47685</xdr:rowOff>
    </xdr:from>
    <xdr:to>
      <xdr:col>3</xdr:col>
      <xdr:colOff>39899</xdr:colOff>
      <xdr:row>9</xdr:row>
      <xdr:rowOff>48045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64" name="Ink 63">
              <a:extLst>
                <a:ext uri="{FF2B5EF4-FFF2-40B4-BE49-F238E27FC236}">
                  <a16:creationId xmlns="" xmlns:a16="http://schemas.microsoft.com/office/drawing/2014/main" id="{03EC8066-6923-45FB-AE9C-0F8655745F30}"/>
                </a:ext>
              </a:extLst>
            </xdr14:cNvPr>
            <xdr14:cNvContentPartPr/>
          </xdr14:nvContentPartPr>
          <xdr14:nvPr macro=""/>
          <xdr14:xfrm>
            <a:off x="4715762" y="1600674"/>
            <a:ext cx="360" cy="360"/>
          </xdr14:xfrm>
        </xdr:contentPart>
      </mc:Choice>
      <mc:Fallback xmlns="">
        <xdr:pic>
          <xdr:nvPicPr>
            <xdr:cNvPr id="64" name="Ink 63">
              <a:extLst>
                <a:ext uri="{FF2B5EF4-FFF2-40B4-BE49-F238E27FC236}">
                  <a16:creationId xmlns:a16="http://schemas.microsoft.com/office/drawing/2014/main" id="{03EC8066-6923-45FB-AE9C-0F8655745F30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4706762" y="1591674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309778</xdr:colOff>
      <xdr:row>5</xdr:row>
      <xdr:rowOff>32662</xdr:rowOff>
    </xdr:from>
    <xdr:to>
      <xdr:col>5</xdr:col>
      <xdr:colOff>310138</xdr:colOff>
      <xdr:row>5</xdr:row>
      <xdr:rowOff>33022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6" name="Ink 5">
              <a:extLst>
                <a:ext uri="{FF2B5EF4-FFF2-40B4-BE49-F238E27FC236}">
                  <a16:creationId xmlns="" xmlns:a16="http://schemas.microsoft.com/office/drawing/2014/main" id="{6D805C31-6B34-4AFD-BFFB-EBD1493E6B90}"/>
                </a:ext>
              </a:extLst>
            </xdr14:cNvPr>
            <xdr14:cNvContentPartPr/>
          </xdr14:nvContentPartPr>
          <xdr14:nvPr macro=""/>
          <xdr14:xfrm>
            <a:off x="8036762" y="895434"/>
            <a:ext cx="360" cy="360"/>
          </xdr14:xfrm>
        </xdr:contentPart>
      </mc:Choice>
      <mc:Fallback xmlns="">
        <xdr:pic>
          <xdr:nvPicPr>
            <xdr:cNvPr id="27" name="Ink 26">
              <a:extLst>
                <a:ext uri="{FF2B5EF4-FFF2-40B4-BE49-F238E27FC236}">
                  <a16:creationId xmlns:a16="http://schemas.microsoft.com/office/drawing/2014/main" id="{6D805C31-6B34-4AFD-BFFB-EBD1493E6B90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8027762" y="886794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39539</xdr:colOff>
      <xdr:row>9</xdr:row>
      <xdr:rowOff>47685</xdr:rowOff>
    </xdr:from>
    <xdr:to>
      <xdr:col>3</xdr:col>
      <xdr:colOff>39899</xdr:colOff>
      <xdr:row>9</xdr:row>
      <xdr:rowOff>48045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7" name="Ink 6">
              <a:extLst>
                <a:ext uri="{FF2B5EF4-FFF2-40B4-BE49-F238E27FC236}">
                  <a16:creationId xmlns="" xmlns:a16="http://schemas.microsoft.com/office/drawing/2014/main" id="{03EC8066-6923-45FB-AE9C-0F8655745F30}"/>
                </a:ext>
              </a:extLst>
            </xdr14:cNvPr>
            <xdr14:cNvContentPartPr/>
          </xdr14:nvContentPartPr>
          <xdr14:nvPr macro=""/>
          <xdr14:xfrm>
            <a:off x="4715762" y="1600674"/>
            <a:ext cx="360" cy="360"/>
          </xdr14:xfrm>
        </xdr:contentPart>
      </mc:Choice>
      <mc:Fallback xmlns="">
        <xdr:pic>
          <xdr:nvPicPr>
            <xdr:cNvPr id="64" name="Ink 63">
              <a:extLst>
                <a:ext uri="{FF2B5EF4-FFF2-40B4-BE49-F238E27FC236}">
                  <a16:creationId xmlns:a16="http://schemas.microsoft.com/office/drawing/2014/main" id="{03EC8066-6923-45FB-AE9C-0F8655745F30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4706762" y="1591674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fin%2065%20&#3619;&#3629;&#3610;%206%20&#3604;.&#3627;&#3621;&#3633;&#3591;\UbonFP65_PiboonF6m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B-Strategic\Downloads\UbonFP66_Formnew120965%20&#3649;&#3585;&#3657;&#3652;&#3586;2809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บันทึกแม่ข่าย"/>
      <sheetName val="แบบบันทึกลูกข่าย"/>
      <sheetName val="รายการตรวจสอบ"/>
      <sheetName val="ประมาณการรายได้"/>
      <sheetName val="ประมาณการรายจ่าย"/>
      <sheetName val="BalancSheet"/>
      <sheetName val="FormPlanfin"/>
      <sheetName val="ตารางบริหารงบ"/>
      <sheetName val="กรอกเพิ่ม"/>
      <sheetName val="วิเคราะห์แผน"/>
    </sheetNames>
    <sheetDataSet>
      <sheetData sheetId="0"/>
      <sheetData sheetId="1">
        <row r="18">
          <cell r="E18">
            <v>15028061.6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บันทึกแม่ข่าย"/>
      <sheetName val="แบบบันทึกลูกข่าย"/>
      <sheetName val="รายการตรวจสอบ"/>
      <sheetName val="ประมาณการรายได้"/>
      <sheetName val="ประมาณการรายจ่าย"/>
      <sheetName val="BalancSheet"/>
      <sheetName val="FormPlanfin"/>
      <sheetName val="ตารางบริหารงบ"/>
      <sheetName val="กรอกเพิ่ม"/>
      <sheetName val="วิเคราะห์แผน"/>
      <sheetName val="แผนเงินบำรุง"/>
    </sheetNames>
    <sheetDataSet>
      <sheetData sheetId="0">
        <row r="15">
          <cell r="F15">
            <v>0</v>
          </cell>
        </row>
        <row r="18">
          <cell r="F18">
            <v>52228949.530000001</v>
          </cell>
        </row>
        <row r="21">
          <cell r="F21">
            <v>97000000</v>
          </cell>
        </row>
        <row r="59">
          <cell r="F59">
            <v>456000</v>
          </cell>
        </row>
        <row r="60">
          <cell r="F60">
            <v>0</v>
          </cell>
        </row>
        <row r="61">
          <cell r="F61">
            <v>456000</v>
          </cell>
        </row>
        <row r="63">
          <cell r="F63">
            <v>13164078.01909091</v>
          </cell>
        </row>
        <row r="64">
          <cell r="F64">
            <v>6552467.9812121205</v>
          </cell>
        </row>
        <row r="65">
          <cell r="F65">
            <v>5018130.76</v>
          </cell>
        </row>
        <row r="66">
          <cell r="F66">
            <v>3998130.76</v>
          </cell>
        </row>
        <row r="67">
          <cell r="F67">
            <v>1020000</v>
          </cell>
        </row>
        <row r="69">
          <cell r="F69">
            <v>5932778.7272727303</v>
          </cell>
        </row>
        <row r="70">
          <cell r="F70">
            <v>3980457.8181818184</v>
          </cell>
        </row>
        <row r="71">
          <cell r="F71">
            <v>10461070.27272727</v>
          </cell>
        </row>
        <row r="72">
          <cell r="F72">
            <v>7403521</v>
          </cell>
        </row>
        <row r="73">
          <cell r="F73">
            <v>3057549.2727272701</v>
          </cell>
        </row>
        <row r="75">
          <cell r="F75">
            <v>120000</v>
          </cell>
        </row>
        <row r="76">
          <cell r="F76">
            <v>0</v>
          </cell>
        </row>
        <row r="77">
          <cell r="F77">
            <v>960000</v>
          </cell>
        </row>
        <row r="78">
          <cell r="F78">
            <v>260000</v>
          </cell>
        </row>
        <row r="79">
          <cell r="F79">
            <v>700000</v>
          </cell>
        </row>
        <row r="80">
          <cell r="F80">
            <v>8117609.3200000003</v>
          </cell>
        </row>
        <row r="81">
          <cell r="F81">
            <v>7077709</v>
          </cell>
        </row>
        <row r="82">
          <cell r="F82">
            <v>1039900.32</v>
          </cell>
        </row>
        <row r="131">
          <cell r="F131">
            <v>1146356.2</v>
          </cell>
        </row>
        <row r="132">
          <cell r="F132">
            <v>24235.200000000001</v>
          </cell>
        </row>
        <row r="133">
          <cell r="F133">
            <v>2051083</v>
          </cell>
        </row>
        <row r="134">
          <cell r="F134">
            <v>371126.8</v>
          </cell>
        </row>
        <row r="135">
          <cell r="F135">
            <v>159678.20000000001</v>
          </cell>
        </row>
        <row r="136">
          <cell r="F136">
            <v>449376.4</v>
          </cell>
        </row>
        <row r="137">
          <cell r="F137">
            <v>2753042.05</v>
          </cell>
        </row>
        <row r="138">
          <cell r="F138">
            <v>3600000</v>
          </cell>
        </row>
        <row r="139">
          <cell r="F139">
            <v>2500000</v>
          </cell>
        </row>
        <row r="140">
          <cell r="F140">
            <v>247481</v>
          </cell>
        </row>
        <row r="141">
          <cell r="F141">
            <v>162090</v>
          </cell>
        </row>
        <row r="142">
          <cell r="F142">
            <v>1041555.46</v>
          </cell>
        </row>
      </sheetData>
      <sheetData sheetId="1"/>
      <sheetData sheetId="2"/>
      <sheetData sheetId="3">
        <row r="16">
          <cell r="I16">
            <v>60620100.859999999</v>
          </cell>
          <cell r="J16">
            <v>58172839.920000002</v>
          </cell>
        </row>
        <row r="17">
          <cell r="I17">
            <v>191310</v>
          </cell>
          <cell r="J17">
            <v>0</v>
          </cell>
        </row>
        <row r="19">
          <cell r="E19">
            <v>58000000</v>
          </cell>
          <cell r="F19">
            <v>97000000</v>
          </cell>
          <cell r="J19">
            <v>97000000</v>
          </cell>
        </row>
        <row r="21">
          <cell r="I21">
            <v>14566019.600008333</v>
          </cell>
          <cell r="J21">
            <v>14815978.390000001</v>
          </cell>
        </row>
        <row r="22">
          <cell r="I22">
            <v>3411557.1999999997</v>
          </cell>
          <cell r="J22">
            <v>3849020</v>
          </cell>
        </row>
        <row r="23">
          <cell r="I23">
            <v>0</v>
          </cell>
          <cell r="J23">
            <v>0</v>
          </cell>
        </row>
        <row r="24">
          <cell r="I24">
            <v>0</v>
          </cell>
          <cell r="J24">
            <v>0</v>
          </cell>
        </row>
        <row r="25">
          <cell r="E25">
            <v>236511</v>
          </cell>
          <cell r="F25">
            <v>217987</v>
          </cell>
        </row>
        <row r="26">
          <cell r="J26">
            <v>5285003.09</v>
          </cell>
        </row>
        <row r="27">
          <cell r="E27">
            <v>3298339.1399999997</v>
          </cell>
          <cell r="F27">
            <v>4062574.5</v>
          </cell>
        </row>
        <row r="28">
          <cell r="E28">
            <v>861153.78</v>
          </cell>
          <cell r="F28">
            <v>1222428.5900000001</v>
          </cell>
        </row>
        <row r="29">
          <cell r="E29">
            <v>0</v>
          </cell>
          <cell r="F29">
            <v>0</v>
          </cell>
        </row>
        <row r="30">
          <cell r="E30">
            <v>5940738.3700000001</v>
          </cell>
          <cell r="F30">
            <v>5299604.63</v>
          </cell>
          <cell r="H30">
            <v>2079280</v>
          </cell>
        </row>
        <row r="32">
          <cell r="I32">
            <v>1877106</v>
          </cell>
          <cell r="J32">
            <v>2282946.59</v>
          </cell>
        </row>
        <row r="33">
          <cell r="I33">
            <v>653190.54545454541</v>
          </cell>
          <cell r="J33">
            <v>2400000</v>
          </cell>
        </row>
        <row r="34">
          <cell r="I34">
            <v>638560</v>
          </cell>
          <cell r="J34">
            <v>721900</v>
          </cell>
        </row>
        <row r="35">
          <cell r="I35">
            <v>8930001.6490909085</v>
          </cell>
          <cell r="J35">
            <v>11194666.666666668</v>
          </cell>
        </row>
        <row r="37">
          <cell r="E37">
            <v>0</v>
          </cell>
          <cell r="F37">
            <v>0</v>
          </cell>
        </row>
        <row r="38">
          <cell r="E38">
            <v>8080000</v>
          </cell>
          <cell r="F38">
            <v>0</v>
          </cell>
        </row>
        <row r="39">
          <cell r="E39">
            <v>0</v>
          </cell>
          <cell r="F39">
            <v>0</v>
          </cell>
        </row>
        <row r="41">
          <cell r="E41">
            <v>1800000</v>
          </cell>
          <cell r="F41">
            <v>1591088.7272727301</v>
          </cell>
        </row>
        <row r="42">
          <cell r="E42">
            <v>0</v>
          </cell>
          <cell r="F42">
            <v>0</v>
          </cell>
        </row>
        <row r="43">
          <cell r="E43">
            <v>800000</v>
          </cell>
          <cell r="F43">
            <v>960000</v>
          </cell>
        </row>
        <row r="45">
          <cell r="E45">
            <v>185472</v>
          </cell>
          <cell r="F45">
            <v>456000</v>
          </cell>
        </row>
        <row r="46">
          <cell r="E46">
            <v>20580713.969999999</v>
          </cell>
          <cell r="F46">
            <v>19716546.00030303</v>
          </cell>
        </row>
        <row r="47">
          <cell r="E47">
            <v>5370318.2400000002</v>
          </cell>
          <cell r="F47">
            <v>5018130.76</v>
          </cell>
        </row>
        <row r="48">
          <cell r="E48">
            <v>25487985.199999999</v>
          </cell>
          <cell r="F48">
            <v>9913236.5454545487</v>
          </cell>
        </row>
        <row r="49">
          <cell r="E49">
            <v>5563133.7599999998</v>
          </cell>
          <cell r="F49">
            <v>10461070.27272727</v>
          </cell>
        </row>
        <row r="50">
          <cell r="E50">
            <v>40841</v>
          </cell>
          <cell r="F50">
            <v>120000</v>
          </cell>
        </row>
        <row r="51">
          <cell r="E51">
            <v>16766834.52</v>
          </cell>
          <cell r="F51">
            <v>9077609.3200000003</v>
          </cell>
        </row>
        <row r="52">
          <cell r="E52">
            <v>270545.40000000002</v>
          </cell>
          <cell r="F52">
            <v>270000</v>
          </cell>
        </row>
        <row r="54">
          <cell r="E54">
            <v>31618075.780000001</v>
          </cell>
          <cell r="F54">
            <v>5200000</v>
          </cell>
        </row>
      </sheetData>
      <sheetData sheetId="4">
        <row r="16">
          <cell r="E16">
            <v>11095760</v>
          </cell>
          <cell r="F16">
            <v>11477040</v>
          </cell>
        </row>
        <row r="17">
          <cell r="E17">
            <v>21479280</v>
          </cell>
          <cell r="F17">
            <v>22783920</v>
          </cell>
        </row>
        <row r="18">
          <cell r="E18">
            <v>1617282</v>
          </cell>
          <cell r="F18">
            <v>2520000</v>
          </cell>
        </row>
        <row r="20">
          <cell r="E20">
            <v>474000</v>
          </cell>
          <cell r="F20">
            <v>528000</v>
          </cell>
        </row>
        <row r="21">
          <cell r="E21">
            <v>12068800</v>
          </cell>
          <cell r="F21">
            <v>12391600</v>
          </cell>
        </row>
        <row r="22">
          <cell r="E22">
            <v>36000000</v>
          </cell>
          <cell r="F22">
            <v>38000000</v>
          </cell>
        </row>
        <row r="23">
          <cell r="E23">
            <v>2520000</v>
          </cell>
          <cell r="F23">
            <v>2520000</v>
          </cell>
        </row>
        <row r="24">
          <cell r="E24">
            <v>23650</v>
          </cell>
          <cell r="F24">
            <v>0</v>
          </cell>
        </row>
        <row r="29">
          <cell r="E29">
            <v>100000</v>
          </cell>
          <cell r="F29">
            <v>300000</v>
          </cell>
        </row>
        <row r="30">
          <cell r="E30">
            <v>900000</v>
          </cell>
          <cell r="F30">
            <v>1000000</v>
          </cell>
        </row>
        <row r="31">
          <cell r="E31">
            <v>5925190.8799999999</v>
          </cell>
          <cell r="F31">
            <v>5681765.54</v>
          </cell>
        </row>
        <row r="32">
          <cell r="E32">
            <v>9031185</v>
          </cell>
          <cell r="F32">
            <v>20334714</v>
          </cell>
        </row>
        <row r="33">
          <cell r="E33">
            <v>6064800</v>
          </cell>
          <cell r="F33">
            <v>5260000</v>
          </cell>
        </row>
        <row r="34">
          <cell r="F34">
            <v>7445000</v>
          </cell>
        </row>
        <row r="35">
          <cell r="E35">
            <v>5792473.0800000001</v>
          </cell>
          <cell r="F35">
            <v>7000000</v>
          </cell>
        </row>
        <row r="36">
          <cell r="E36">
            <v>120000</v>
          </cell>
          <cell r="F36">
            <v>60000</v>
          </cell>
        </row>
        <row r="37">
          <cell r="E37">
            <v>350000</v>
          </cell>
          <cell r="F37">
            <v>350000</v>
          </cell>
        </row>
        <row r="38">
          <cell r="E38">
            <v>35000</v>
          </cell>
          <cell r="F38">
            <v>35000</v>
          </cell>
        </row>
        <row r="39">
          <cell r="F39">
            <v>13464468.850000001</v>
          </cell>
        </row>
        <row r="40">
          <cell r="E40">
            <v>1042142</v>
          </cell>
          <cell r="F40">
            <v>1146356.2</v>
          </cell>
        </row>
        <row r="41">
          <cell r="E41">
            <v>1864620.91</v>
          </cell>
          <cell r="F41">
            <v>2051083</v>
          </cell>
        </row>
        <row r="42">
          <cell r="E42">
            <v>9880652</v>
          </cell>
          <cell r="F42">
            <v>10267029.65</v>
          </cell>
        </row>
        <row r="43">
          <cell r="E43">
            <v>1000000</v>
          </cell>
          <cell r="F43">
            <v>1041555.46</v>
          </cell>
        </row>
        <row r="45">
          <cell r="H45">
            <v>6034748.6974000009</v>
          </cell>
          <cell r="I45">
            <v>36783699.059286125</v>
          </cell>
          <cell r="J45">
            <v>45918777.917400002</v>
          </cell>
        </row>
        <row r="46">
          <cell r="H46">
            <v>1165661.7000000002</v>
          </cell>
          <cell r="I46">
            <v>19421996.613399997</v>
          </cell>
          <cell r="J46">
            <v>26736409.275454499</v>
          </cell>
        </row>
        <row r="47">
          <cell r="H47">
            <v>0</v>
          </cell>
          <cell r="I47">
            <v>29004671</v>
          </cell>
          <cell r="J47">
            <v>7550648</v>
          </cell>
        </row>
        <row r="48">
          <cell r="H48">
            <v>266480</v>
          </cell>
          <cell r="I48">
            <v>2643521.17</v>
          </cell>
          <cell r="J48">
            <v>2500000</v>
          </cell>
        </row>
        <row r="50">
          <cell r="E50">
            <v>236511</v>
          </cell>
          <cell r="F50">
            <v>217987</v>
          </cell>
        </row>
        <row r="51">
          <cell r="E51">
            <v>1467345</v>
          </cell>
          <cell r="F51">
            <v>1854465</v>
          </cell>
        </row>
        <row r="52">
          <cell r="E52">
            <v>60000</v>
          </cell>
          <cell r="F52">
            <v>700000</v>
          </cell>
        </row>
        <row r="53">
          <cell r="E53">
            <v>494340</v>
          </cell>
          <cell r="F53">
            <v>377120</v>
          </cell>
        </row>
        <row r="54">
          <cell r="F54">
            <v>7065894</v>
          </cell>
        </row>
        <row r="55">
          <cell r="E55">
            <v>7325746.9699999997</v>
          </cell>
          <cell r="F55">
            <v>7065894</v>
          </cell>
        </row>
        <row r="56">
          <cell r="E56">
            <v>0</v>
          </cell>
          <cell r="F56">
            <v>0</v>
          </cell>
        </row>
        <row r="58">
          <cell r="E58">
            <v>8266686.9900000002</v>
          </cell>
          <cell r="F58">
            <v>13718296.880000001</v>
          </cell>
        </row>
        <row r="59">
          <cell r="E59">
            <v>1000000</v>
          </cell>
          <cell r="F59">
            <v>1160000</v>
          </cell>
        </row>
      </sheetData>
      <sheetData sheetId="5">
        <row r="21">
          <cell r="C21">
            <v>4431572.3669697009</v>
          </cell>
        </row>
      </sheetData>
      <sheetData sheetId="6"/>
      <sheetData sheetId="7">
        <row r="28">
          <cell r="D28">
            <v>5011625.9925999995</v>
          </cell>
        </row>
      </sheetData>
      <sheetData sheetId="8">
        <row r="7">
          <cell r="E7">
            <v>41170327.350000001</v>
          </cell>
        </row>
        <row r="8">
          <cell r="E8">
            <v>25807824.510000002</v>
          </cell>
        </row>
        <row r="9">
          <cell r="E9">
            <v>17852384</v>
          </cell>
        </row>
        <row r="10">
          <cell r="E10">
            <v>3150000</v>
          </cell>
        </row>
      </sheetData>
      <sheetData sheetId="9"/>
      <sheetData sheetId="10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19-08-26T07:10:28.418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69 1 5064 0 0,'-4'2'304'0'0,"1"0"-1"0"0,-1 1 1 0 0,1-1 0 0 0,-1 1 0 0 0,1 0 0 0 0,0 0-1 0 0,0 0 1 0 0,0 0 0 0 0,1 0 0 0 0,-1 1 0 0 0,1-1-1 0 0,-1 1 1 0 0,1 1-304 0 0,-15 19 3143 0 0,15-23-3113 0 0,1-1-29 0 0,0 1 0 0 0,1-1-1 0 0,-1 1 1 0 0,1 0-1 0 0,0-1 1 0 0,-1 1-1 0 0,1-1 1 0 0,-1 1-1 0 0,1 0 1 0 0,0-1-1 0 0,0 1 1 0 0,-1 0-1 0 0,1-1 1 0 0,0 1-1 0 0,0 0 1 0 0,0-1-1 0 0,0 1 1 0 0,-1 0-1 0 0,1-1 1 0 0,1 2-1 0 0,-2 4-53 0 0,1-5-59 0 0,0-1-200 0 0,0 0-83 0 0,0 0-18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9-12T08:29:40.992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69 1 5064 0 0,'-4'2'304'0'0,"1"0"-1"0"0,-1 1 1 0 0,1-1 0 0 0,-1 1 0 0 0,1 0 0 0 0,0 0-1 0 0,0 0 1 0 0,0 0 0 0 0,1 0 0 0 0,-1 1 0 0 0,1-1-1 0 0,-1 1 1 0 0,1 1-304 0 0,-15 19 3143 0 0,15-23-3113 0 0,1-1-29 0 0,0 1 0 0 0,1-1-1 0 0,-1 1 1 0 0,1 0-1 0 0,0-1 1 0 0,-1 1-1 0 0,1-1 1 0 0,-1 1-1 0 0,1 0 1 0 0,0-1-1 0 0,0 1 1 0 0,-1 0-1 0 0,1-1 1 0 0,0 1-1 0 0,0 0 1 0 0,0-1-1 0 0,0 1 1 0 0,-1 0-1 0 0,1-1 1 0 0,1 2-1 0 0,-2 4-53 0 0,1-5-59 0 0,0-1-200 0 0,0 0-83 0 0,0 0-18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19-08-26T07:51:15.996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0 6912 0 0,'0'0'528'0'0,"0"0"-212"0"0,0 0 374 0 0,0 0 204 0 0,0 0 39 0 0,0 0-54 0 0,0 0-269 0 0,0 0-118 0 0,0 0-20 0 0,0 0-42 0 0,0 0-154 0 0,0 0-70 0 0,0 0-12 0 0,0 0-12 0 0,0 0-38 0 0,0 0-16 0 0,0 0-6 0 0,0 0 14 0 0,0 0 66 0 0,0 0 29 0 0,0 0 8 0 0,0 0 42 0 0,0 0 175 0 0,0 0 78 0 0,2 1 12 0 0,132 29 2646 0 0,74 6-3220 0 0,-134-29-618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19-08-26T07:51:23.801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1 284 5064 0 0,'0'0'389'0'0,"0"0"75"0"0,0 0 1243 0 0,1-1 575 0 0,3-2-1542 0 0,-1 0-1 0 0,1 1 0 0 0,0-1 1 0 0,1 1-1 0 0,-1-1 0 0 0,0 0 0 0 0,1 2 1 0 0,-1-1-1 0 0,1 1 0 0 0,0-1 1 0 0,4 1-740 0 0,12-3 340 0 0,1 2 1 0 0,2 0-341 0 0,-8 1 263 0 0,12 0-288 0 0,25 2 25 0 0,-2 1-165 0 0,-11 0-208 0 0,1 2 1 0 0,29 8 372 0 0,-21-5-713 0 0,35 2 713 0 0,-53-8-50 0 0,1-2 0 0 0,-1-1 0 0 0,0-1 0 0 0,0-2-1 0 0,0-1 1 0 0,22-9 50 0 0,-25 4-1121 0 0,16-9 1121 0 0,-10 5-4271 0 0,-8 2-739 0 0</inkml:trace>
  <inkml:trace contextRef="#ctx0" brushRef="#br0" timeOffset="421.37">556 22 14368 0 0,'0'0'661'0'0,"-11"-10"238"0"0,8 3-819 0 0,2 6 332 0 0,-1-1 364 0 0,2 2-742 0 0,0 0-1 0 0,0 0 1 0 0,0 0-1 0 0,0 0 1 0 0,0 0-1 0 0,0 0 1 0 0,0-1-1 0 0,0 1 1 0 0,0 0-1 0 0,0 0 1 0 0,-1 0-1 0 0,1 0 1 0 0,0 0-1 0 0,0 0 1 0 0,0 0-1 0 0,0 0 1 0 0,0 0-1 0 0,0-1 1 0 0,0 1-1 0 0,0 0 1 0 0,-1 0-1 0 0,1 0 1 0 0,0 0-1 0 0,0 0 1 0 0,0 0-1 0 0,0 0 1 0 0,0 0-1 0 0,0 0 1 0 0,0 0-1 0 0,-1 0 1 0 0,1 0-1 0 0,0 0 1 0 0,0 0-1 0 0,0 0 1 0 0,0 0-1 0 0,0 0 1 0 0,0 0-1 0 0,-1 0 1 0 0,1 0-1 0 0,0 0 1 0 0,0 0-1 0 0,0 0 1 0 0,0 1-34 0 0,-1-1 24 0 0,0 1 1 0 0,0 0 0 0 0,1-1 0 0 0,-1 1-1 0 0,0 0 1 0 0,1 0 0 0 0,-1-1-1 0 0,0 1 1 0 0,1 0 0 0 0,-1 0 0 0 0,1 0-1 0 0,0 1 1 0 0,-1-1 0 0 0,1 0-1 0 0,0 0 1 0 0,-1 0 0 0 0,1 0-1 0 0,0 0 1 0 0,0 0 0 0 0,0 1-25 0 0,-2 33-145 0 0,1-13 73 0 0,-68 410-2962 0 0,61-390-2710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19-08-29T06:16:00.485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1 3224 0 0,'0'0'288'0'0,"0"0"-288"0"0,0 0 0 0 0,0 0 0 0 0,0 0 344 0 0,0 0 8 0 0,0 0 8 0 0,0 0 0 0 0,0 0-176 0 0,0 0-40 0 0,0 0-8 0 0,0 0 0 0 0,0 0-136 0 0,0 0 0 0 0,0 0-64 0 0,0 0-2136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19-08-29T06:17:19.986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1537 3224 0 0,'0'0'288'0'0,"0"0"-288"0"0,0 0 0 0 0,0 0 0 0 0,0 0 280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0-07T13:14:52.714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1 3224 0 0,'0'0'288'0'0,"0"0"-288"0"0,0 0 0 0 0,0 0 0 0 0,0 0 344 0 0,0 0 8 0 0,0 0 8 0 0,0 0 0 0 0,0 0-176 0 0,0 0-40 0 0,0 0-8 0 0,0 0 0 0 0,0 0-136 0 0,0 0 0 0 0,0 0-64 0 0,0 0-2136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10-07T13:14:52.715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1537 3224 0 0,'0'0'288'0'0,"0"0"-288"0"0,0 0 0 0 0,0 0 0 0 0,0 0 280 0 0</inkml:trace>
</inkml: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HP\&#3619;&#3634;&#3618;&#3591;&#3634;&#3609;&#3648;&#3619;&#3637;&#3618;&#3585;&#3648;&#3585;&#3655;&#3610;ip(1).xls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68"/>
  <sheetViews>
    <sheetView zoomScale="120" zoomScaleNormal="120" workbookViewId="0">
      <pane xSplit="4" ySplit="1" topLeftCell="E138" activePane="bottomRight" state="frozen"/>
      <selection activeCell="D134" sqref="D134"/>
      <selection pane="topRight" activeCell="D134" sqref="D134"/>
      <selection pane="bottomLeft" activeCell="D134" sqref="D134"/>
      <selection pane="bottomRight" activeCell="F167" sqref="F167:F168"/>
    </sheetView>
  </sheetViews>
  <sheetFormatPr defaultColWidth="9" defaultRowHeight="14.25"/>
  <cols>
    <col min="1" max="1" width="5.125" style="2" customWidth="1"/>
    <col min="2" max="2" width="3.625" style="2" customWidth="1"/>
    <col min="3" max="3" width="2.125" style="2" customWidth="1"/>
    <col min="4" max="4" width="28.625" style="2" customWidth="1"/>
    <col min="5" max="5" width="18.375" style="451" customWidth="1"/>
    <col min="6" max="6" width="18.375" style="211" customWidth="1"/>
    <col min="7" max="7" width="8.75" style="2" customWidth="1"/>
    <col min="8" max="8" width="14.125" style="357" customWidth="1"/>
    <col min="9" max="9" width="9" style="2"/>
    <col min="10" max="10" width="12.75" style="211" bestFit="1" customWidth="1"/>
    <col min="11" max="11" width="13.125" style="211" customWidth="1"/>
    <col min="12" max="16384" width="9" style="2"/>
  </cols>
  <sheetData>
    <row r="1" spans="1:8">
      <c r="A1" s="3" t="s">
        <v>0</v>
      </c>
      <c r="B1" s="502" t="s">
        <v>1</v>
      </c>
      <c r="C1" s="502"/>
      <c r="D1" s="502"/>
      <c r="E1" s="4" t="s">
        <v>1626</v>
      </c>
      <c r="F1" s="4" t="s">
        <v>1608</v>
      </c>
      <c r="G1" s="5" t="s">
        <v>2</v>
      </c>
      <c r="H1" s="356" t="s">
        <v>1158</v>
      </c>
    </row>
    <row r="2" spans="1:8" ht="18">
      <c r="A2" s="295" t="s">
        <v>83</v>
      </c>
      <c r="B2" s="296"/>
      <c r="C2" s="296"/>
      <c r="D2" s="296"/>
      <c r="E2" s="438"/>
      <c r="F2" s="485"/>
      <c r="G2" s="296"/>
    </row>
    <row r="3" spans="1:8">
      <c r="A3" s="135">
        <v>1</v>
      </c>
      <c r="B3" s="136" t="s">
        <v>3</v>
      </c>
      <c r="C3" s="136"/>
      <c r="D3" s="136"/>
      <c r="E3" s="137">
        <f>SUM(E4,E14:E15)</f>
        <v>86470240</v>
      </c>
      <c r="F3" s="137">
        <f>SUM(F4,F14:F15)</f>
        <v>92365740</v>
      </c>
      <c r="G3" s="173">
        <f>(F3-E3)/E3*100</f>
        <v>6.8179526274010565</v>
      </c>
    </row>
    <row r="4" spans="1:8">
      <c r="A4" s="174"/>
      <c r="B4" s="175" t="s">
        <v>158</v>
      </c>
      <c r="C4" s="88"/>
      <c r="D4" s="176"/>
      <c r="E4" s="177">
        <f>SUM(E5:E13)</f>
        <v>86470240</v>
      </c>
      <c r="F4" s="177">
        <f>SUM(F5:F13)</f>
        <v>92365740</v>
      </c>
      <c r="G4" s="178">
        <f t="shared" ref="G4:G67" si="0">(F4-E4)/E4*100</f>
        <v>6.8179526274010565</v>
      </c>
    </row>
    <row r="5" spans="1:8">
      <c r="A5" s="10"/>
      <c r="B5" s="10"/>
      <c r="C5" s="11" t="s">
        <v>52</v>
      </c>
      <c r="D5" s="7"/>
      <c r="E5" s="429">
        <v>74585280</v>
      </c>
      <c r="F5" s="380">
        <v>79415640</v>
      </c>
      <c r="G5" s="12">
        <f t="shared" si="0"/>
        <v>6.4762913003745508</v>
      </c>
      <c r="H5" s="503" t="s">
        <v>1101</v>
      </c>
    </row>
    <row r="6" spans="1:8">
      <c r="A6" s="10"/>
      <c r="B6" s="10"/>
      <c r="C6" s="11" t="s">
        <v>53</v>
      </c>
      <c r="D6" s="7"/>
      <c r="E6" s="380">
        <v>251500</v>
      </c>
      <c r="F6" s="380">
        <v>286500</v>
      </c>
      <c r="G6" s="12">
        <f t="shared" si="0"/>
        <v>13.916500994035786</v>
      </c>
      <c r="H6" s="503"/>
    </row>
    <row r="7" spans="1:8">
      <c r="A7" s="10"/>
      <c r="B7" s="10"/>
      <c r="C7" s="11" t="s">
        <v>54</v>
      </c>
      <c r="D7" s="7"/>
      <c r="E7" s="429">
        <v>1627200</v>
      </c>
      <c r="F7" s="203">
        <v>1699200</v>
      </c>
      <c r="G7" s="12">
        <f t="shared" si="0"/>
        <v>4.4247787610619467</v>
      </c>
      <c r="H7" s="503"/>
    </row>
    <row r="8" spans="1:8">
      <c r="A8" s="10"/>
      <c r="B8" s="10"/>
      <c r="C8" s="11" t="s">
        <v>55</v>
      </c>
      <c r="D8" s="7"/>
      <c r="E8" s="429">
        <v>1111260</v>
      </c>
      <c r="F8" s="203">
        <v>1202400</v>
      </c>
      <c r="G8" s="12">
        <f t="shared" si="0"/>
        <v>8.2015009988661518</v>
      </c>
      <c r="H8" s="503"/>
    </row>
    <row r="9" spans="1:8">
      <c r="A9" s="10"/>
      <c r="B9" s="10"/>
      <c r="C9" s="11" t="s">
        <v>56</v>
      </c>
      <c r="D9" s="7"/>
      <c r="E9" s="203">
        <v>0</v>
      </c>
      <c r="F9" s="203">
        <v>0</v>
      </c>
      <c r="G9" s="12" t="e">
        <f t="shared" si="0"/>
        <v>#DIV/0!</v>
      </c>
      <c r="H9" s="503"/>
    </row>
    <row r="10" spans="1:8">
      <c r="A10" s="10"/>
      <c r="B10" s="10"/>
      <c r="C10" s="11" t="s">
        <v>1159</v>
      </c>
      <c r="D10" s="7"/>
      <c r="E10" s="380">
        <v>3650000</v>
      </c>
      <c r="F10" s="203">
        <v>3510000</v>
      </c>
      <c r="G10" s="12">
        <f t="shared" si="0"/>
        <v>-3.8356164383561646</v>
      </c>
    </row>
    <row r="11" spans="1:8">
      <c r="A11" s="10"/>
      <c r="B11" s="10"/>
      <c r="C11" s="11" t="s">
        <v>1160</v>
      </c>
      <c r="D11" s="13"/>
      <c r="E11" s="380">
        <v>0</v>
      </c>
      <c r="F11" s="203">
        <v>0</v>
      </c>
      <c r="G11" s="12" t="e">
        <f t="shared" si="0"/>
        <v>#DIV/0!</v>
      </c>
      <c r="H11" s="503" t="s">
        <v>1102</v>
      </c>
    </row>
    <row r="12" spans="1:8">
      <c r="A12" s="10"/>
      <c r="B12" s="10"/>
      <c r="C12" s="11" t="s">
        <v>1161</v>
      </c>
      <c r="D12" s="13"/>
      <c r="E12" s="380">
        <v>5245000</v>
      </c>
      <c r="F12" s="244">
        <v>6252000</v>
      </c>
      <c r="G12" s="12">
        <f t="shared" si="0"/>
        <v>19.199237368922784</v>
      </c>
      <c r="H12" s="504"/>
    </row>
    <row r="13" spans="1:8">
      <c r="A13" s="10"/>
      <c r="B13" s="10"/>
      <c r="C13" s="11" t="s">
        <v>57</v>
      </c>
      <c r="D13" s="13"/>
      <c r="E13" s="380">
        <v>0</v>
      </c>
      <c r="F13" s="203">
        <v>0</v>
      </c>
      <c r="G13" s="12" t="e">
        <f t="shared" si="0"/>
        <v>#DIV/0!</v>
      </c>
      <c r="H13" s="504"/>
    </row>
    <row r="14" spans="1:8">
      <c r="A14" s="91"/>
      <c r="B14" s="87" t="s">
        <v>159</v>
      </c>
      <c r="C14" s="87"/>
      <c r="D14" s="89"/>
      <c r="E14" s="90">
        <v>0</v>
      </c>
      <c r="F14" s="90">
        <v>0</v>
      </c>
      <c r="G14" s="30" t="e">
        <f t="shared" si="0"/>
        <v>#DIV/0!</v>
      </c>
      <c r="H14" s="356" t="s">
        <v>1157</v>
      </c>
    </row>
    <row r="15" spans="1:8">
      <c r="A15" s="91"/>
      <c r="B15" s="87" t="s">
        <v>1156</v>
      </c>
      <c r="C15" s="87"/>
      <c r="D15" s="89"/>
      <c r="E15" s="90">
        <v>0</v>
      </c>
      <c r="F15" s="90">
        <v>0</v>
      </c>
      <c r="G15" s="30" t="e">
        <f t="shared" si="0"/>
        <v>#DIV/0!</v>
      </c>
      <c r="H15" s="356" t="s">
        <v>1103</v>
      </c>
    </row>
    <row r="16" spans="1:8">
      <c r="A16" s="135">
        <v>2</v>
      </c>
      <c r="B16" s="136" t="s">
        <v>160</v>
      </c>
      <c r="C16" s="136"/>
      <c r="D16" s="136"/>
      <c r="E16" s="204">
        <f>SUM(E17,E20,E22,E29,E37,E40,E48,E52)</f>
        <v>145307235.36454546</v>
      </c>
      <c r="F16" s="204">
        <f>SUM(F17,F20,F22,F29,F37,F40,F48,F52)</f>
        <v>190650832.49393937</v>
      </c>
      <c r="G16" s="173">
        <f t="shared" si="0"/>
        <v>31.205326435147089</v>
      </c>
    </row>
    <row r="17" spans="1:11" s="18" customFormat="1">
      <c r="A17" s="174"/>
      <c r="B17" s="175" t="s">
        <v>6</v>
      </c>
      <c r="C17" s="88"/>
      <c r="D17" s="176"/>
      <c r="E17" s="177">
        <f>SUM(E18:E19)</f>
        <v>46449755.490000002</v>
      </c>
      <c r="F17" s="177">
        <f>SUM(F18:F19)</f>
        <v>47301611.469999999</v>
      </c>
      <c r="G17" s="178">
        <f t="shared" si="0"/>
        <v>1.8339299550960815</v>
      </c>
      <c r="H17" s="357"/>
      <c r="J17" s="484"/>
      <c r="K17" s="484"/>
    </row>
    <row r="18" spans="1:11" s="18" customFormat="1">
      <c r="A18" s="14"/>
      <c r="B18" s="11"/>
      <c r="C18" s="1" t="s">
        <v>51</v>
      </c>
      <c r="D18" s="11" t="s">
        <v>50</v>
      </c>
      <c r="E18" s="430">
        <f>61286507.09-[1]แบบบันทึกลูกข่าย!E18</f>
        <v>46258445.490000002</v>
      </c>
      <c r="F18" s="500">
        <f>58172839.92-แบบบันทึกลูกข่าย!F18-427338.06</f>
        <v>47301611.469999999</v>
      </c>
      <c r="G18" s="16">
        <f t="shared" si="0"/>
        <v>2.2550822210951833</v>
      </c>
      <c r="H18" s="356" t="s">
        <v>1104</v>
      </c>
      <c r="J18" s="484"/>
      <c r="K18" s="484"/>
    </row>
    <row r="19" spans="1:11" s="18" customFormat="1">
      <c r="A19" s="14"/>
      <c r="B19" s="11"/>
      <c r="C19" s="1" t="s">
        <v>51</v>
      </c>
      <c r="D19" s="11" t="s">
        <v>1126</v>
      </c>
      <c r="E19" s="205">
        <v>191310</v>
      </c>
      <c r="F19" s="216">
        <v>0</v>
      </c>
      <c r="G19" s="16">
        <f t="shared" si="0"/>
        <v>-100</v>
      </c>
      <c r="H19" s="356" t="s">
        <v>1105</v>
      </c>
      <c r="J19" s="484"/>
      <c r="K19" s="484"/>
    </row>
    <row r="20" spans="1:11" s="18" customFormat="1">
      <c r="A20" s="174"/>
      <c r="B20" s="175" t="s">
        <v>7</v>
      </c>
      <c r="C20" s="88"/>
      <c r="D20" s="176"/>
      <c r="E20" s="177">
        <f>SUM(E21:E21)</f>
        <v>58000000</v>
      </c>
      <c r="F20" s="177">
        <f>SUM(F21:F21)</f>
        <v>97000000</v>
      </c>
      <c r="G20" s="178">
        <f t="shared" si="0"/>
        <v>67.241379310344826</v>
      </c>
      <c r="H20" s="357"/>
      <c r="J20" s="484"/>
      <c r="K20" s="484"/>
    </row>
    <row r="21" spans="1:11" s="18" customFormat="1">
      <c r="A21" s="14"/>
      <c r="B21" s="11"/>
      <c r="C21" s="1" t="s">
        <v>51</v>
      </c>
      <c r="D21" s="11" t="s">
        <v>63</v>
      </c>
      <c r="E21" s="205">
        <v>58000000</v>
      </c>
      <c r="F21" s="481">
        <v>97000000</v>
      </c>
      <c r="G21" s="16">
        <f t="shared" si="0"/>
        <v>67.241379310344826</v>
      </c>
      <c r="H21" s="356" t="s">
        <v>1106</v>
      </c>
      <c r="J21" s="484"/>
      <c r="K21" s="484"/>
    </row>
    <row r="22" spans="1:11" s="18" customFormat="1">
      <c r="A22" s="174"/>
      <c r="B22" s="175" t="s">
        <v>8</v>
      </c>
      <c r="C22" s="88"/>
      <c r="D22" s="176"/>
      <c r="E22" s="177">
        <f>SUM(E23:E28)</f>
        <v>10299916.390000001</v>
      </c>
      <c r="F22" s="177">
        <f>SUM(F23:F28)</f>
        <v>14050539.32</v>
      </c>
      <c r="G22" s="178">
        <f t="shared" si="0"/>
        <v>36.414110445026623</v>
      </c>
      <c r="H22" s="357"/>
      <c r="J22" s="484"/>
      <c r="K22" s="484"/>
    </row>
    <row r="23" spans="1:11" s="18" customFormat="1">
      <c r="A23" s="138"/>
      <c r="B23" s="139"/>
      <c r="C23" s="139" t="s">
        <v>761</v>
      </c>
      <c r="D23" s="17"/>
      <c r="E23" s="430">
        <v>6269102.3900000006</v>
      </c>
      <c r="F23" s="216">
        <f>12236082.39-แบบบันทึกลูกข่าย!F23-47900.07</f>
        <v>10921656.32</v>
      </c>
      <c r="G23" s="179">
        <f t="shared" si="0"/>
        <v>74.214036405297875</v>
      </c>
      <c r="H23" s="356" t="s">
        <v>1107</v>
      </c>
      <c r="J23" s="484"/>
      <c r="K23" s="484"/>
    </row>
    <row r="24" spans="1:11" s="18" customFormat="1">
      <c r="A24" s="14"/>
      <c r="B24" s="11"/>
      <c r="C24" s="139" t="s">
        <v>762</v>
      </c>
      <c r="D24" s="17"/>
      <c r="E24" s="205">
        <v>2579896</v>
      </c>
      <c r="F24" s="216">
        <v>2579896</v>
      </c>
      <c r="G24" s="16">
        <f t="shared" si="0"/>
        <v>0</v>
      </c>
      <c r="H24" s="356" t="s">
        <v>1107</v>
      </c>
      <c r="J24" s="484"/>
      <c r="K24" s="484"/>
    </row>
    <row r="25" spans="1:11" s="18" customFormat="1">
      <c r="A25" s="14"/>
      <c r="B25" s="11"/>
      <c r="C25" s="139" t="s">
        <v>1110</v>
      </c>
      <c r="D25" s="355"/>
      <c r="E25" s="205">
        <v>1214407</v>
      </c>
      <c r="F25" s="244">
        <f>3849020-แบบบันทึกลูกข่าย!F25</f>
        <v>330999.99999999953</v>
      </c>
      <c r="G25" s="16">
        <f t="shared" si="0"/>
        <v>-72.743898874100736</v>
      </c>
      <c r="H25" s="356" t="s">
        <v>1108</v>
      </c>
      <c r="I25" s="354" t="s">
        <v>1111</v>
      </c>
      <c r="J25" s="484"/>
      <c r="K25" s="484"/>
    </row>
    <row r="26" spans="1:11" s="18" customFormat="1">
      <c r="A26" s="14"/>
      <c r="B26" s="11"/>
      <c r="C26" s="139" t="s">
        <v>1124</v>
      </c>
      <c r="D26" s="355"/>
      <c r="E26" s="205">
        <v>0</v>
      </c>
      <c r="F26" s="205">
        <v>0</v>
      </c>
      <c r="G26" s="16" t="e">
        <f t="shared" si="0"/>
        <v>#DIV/0!</v>
      </c>
      <c r="H26" s="356" t="s">
        <v>1108</v>
      </c>
      <c r="I26" s="354"/>
      <c r="J26" s="484"/>
      <c r="K26" s="484"/>
    </row>
    <row r="27" spans="1:11" s="18" customFormat="1">
      <c r="A27" s="14"/>
      <c r="B27" s="11"/>
      <c r="C27" s="139" t="s">
        <v>1127</v>
      </c>
      <c r="D27" s="254"/>
      <c r="E27" s="205">
        <v>0</v>
      </c>
      <c r="F27" s="216">
        <v>0</v>
      </c>
      <c r="G27" s="16" t="e">
        <f t="shared" si="0"/>
        <v>#DIV/0!</v>
      </c>
      <c r="H27" s="356" t="s">
        <v>1112</v>
      </c>
      <c r="J27" s="484"/>
      <c r="K27" s="484"/>
    </row>
    <row r="28" spans="1:11" s="18" customFormat="1">
      <c r="A28" s="14"/>
      <c r="B28" s="11"/>
      <c r="C28" s="11" t="s">
        <v>154</v>
      </c>
      <c r="D28" s="17"/>
      <c r="E28" s="431">
        <v>236511</v>
      </c>
      <c r="F28" s="205">
        <v>217987</v>
      </c>
      <c r="G28" s="16">
        <f t="shared" si="0"/>
        <v>-7.8321938514487695</v>
      </c>
      <c r="H28" s="356" t="s">
        <v>1109</v>
      </c>
      <c r="J28" s="484"/>
      <c r="K28" s="484"/>
    </row>
    <row r="29" spans="1:11" s="18" customFormat="1">
      <c r="A29" s="174"/>
      <c r="B29" s="220">
        <v>2.4</v>
      </c>
      <c r="C29" s="88" t="s">
        <v>64</v>
      </c>
      <c r="D29" s="176"/>
      <c r="E29" s="177">
        <f>SUM(E30,E31,E32)</f>
        <v>4159492.92</v>
      </c>
      <c r="F29" s="177">
        <f>SUM(F30,F31,F32)</f>
        <v>5285003.09</v>
      </c>
      <c r="G29" s="178">
        <f t="shared" si="0"/>
        <v>27.058831248112806</v>
      </c>
      <c r="H29" s="357"/>
      <c r="J29" s="484"/>
      <c r="K29" s="452"/>
    </row>
    <row r="30" spans="1:11" s="18" customFormat="1">
      <c r="A30" s="138"/>
      <c r="B30" s="139"/>
      <c r="C30" s="139" t="s">
        <v>1113</v>
      </c>
      <c r="D30" s="139"/>
      <c r="E30" s="204">
        <v>3298339.1399999997</v>
      </c>
      <c r="F30" s="221">
        <v>4062574.5</v>
      </c>
      <c r="G30" s="179">
        <f t="shared" si="0"/>
        <v>23.170308678445977</v>
      </c>
      <c r="H30" s="356" t="s">
        <v>1115</v>
      </c>
      <c r="J30" s="484"/>
      <c r="K30" s="484"/>
    </row>
    <row r="31" spans="1:11" s="18" customFormat="1">
      <c r="A31" s="138"/>
      <c r="B31" s="139"/>
      <c r="C31" s="139" t="s">
        <v>1114</v>
      </c>
      <c r="D31" s="139"/>
      <c r="E31" s="204">
        <v>861153.78</v>
      </c>
      <c r="F31" s="221">
        <v>1222428.5900000001</v>
      </c>
      <c r="G31" s="179">
        <f t="shared" si="0"/>
        <v>41.95241528173981</v>
      </c>
      <c r="H31" s="356" t="s">
        <v>1116</v>
      </c>
      <c r="J31" s="484"/>
      <c r="K31" s="484"/>
    </row>
    <row r="32" spans="1:11" s="18" customFormat="1">
      <c r="A32" s="138"/>
      <c r="B32" s="139"/>
      <c r="C32" s="139" t="s">
        <v>1118</v>
      </c>
      <c r="D32" s="139"/>
      <c r="E32" s="206">
        <f>SUM(E33:E36)</f>
        <v>0</v>
      </c>
      <c r="F32" s="206">
        <f>SUM(F33:F36)</f>
        <v>0</v>
      </c>
      <c r="G32" s="179" t="e">
        <f t="shared" si="0"/>
        <v>#DIV/0!</v>
      </c>
      <c r="H32" s="356" t="s">
        <v>1117</v>
      </c>
      <c r="J32" s="484"/>
      <c r="K32" s="484"/>
    </row>
    <row r="33" spans="1:11" s="18" customFormat="1">
      <c r="A33" s="14"/>
      <c r="B33" s="11"/>
      <c r="C33" s="11"/>
      <c r="D33" s="11" t="s">
        <v>1119</v>
      </c>
      <c r="E33" s="431">
        <v>0</v>
      </c>
      <c r="F33" s="205">
        <v>0</v>
      </c>
      <c r="G33" s="16" t="e">
        <f t="shared" si="0"/>
        <v>#DIV/0!</v>
      </c>
      <c r="H33" s="356" t="s">
        <v>1117</v>
      </c>
      <c r="J33" s="484"/>
      <c r="K33" s="484"/>
    </row>
    <row r="34" spans="1:11" s="18" customFormat="1">
      <c r="A34" s="14"/>
      <c r="B34" s="11"/>
      <c r="C34" s="11"/>
      <c r="D34" s="11" t="s">
        <v>9</v>
      </c>
      <c r="E34" s="431">
        <v>0</v>
      </c>
      <c r="F34" s="205">
        <v>0</v>
      </c>
      <c r="G34" s="16" t="e">
        <f t="shared" si="0"/>
        <v>#DIV/0!</v>
      </c>
      <c r="H34" s="356" t="s">
        <v>1117</v>
      </c>
      <c r="J34" s="484"/>
      <c r="K34" s="484"/>
    </row>
    <row r="35" spans="1:11" s="18" customFormat="1">
      <c r="A35" s="14"/>
      <c r="B35" s="11"/>
      <c r="C35" s="11"/>
      <c r="D35" s="11" t="s">
        <v>1120</v>
      </c>
      <c r="E35" s="431">
        <v>0</v>
      </c>
      <c r="F35" s="205">
        <v>0</v>
      </c>
      <c r="G35" s="16" t="e">
        <f t="shared" si="0"/>
        <v>#DIV/0!</v>
      </c>
      <c r="H35" s="356" t="s">
        <v>1117</v>
      </c>
      <c r="J35" s="484"/>
      <c r="K35" s="484"/>
    </row>
    <row r="36" spans="1:11" s="18" customFormat="1">
      <c r="A36" s="14"/>
      <c r="B36" s="11"/>
      <c r="C36" s="11"/>
      <c r="D36" s="11" t="s">
        <v>1121</v>
      </c>
      <c r="E36" s="431">
        <v>0</v>
      </c>
      <c r="F36" s="205">
        <v>0</v>
      </c>
      <c r="G36" s="16" t="e">
        <f t="shared" si="0"/>
        <v>#DIV/0!</v>
      </c>
      <c r="H36" s="356" t="s">
        <v>1117</v>
      </c>
      <c r="J36" s="484"/>
      <c r="K36" s="484"/>
    </row>
    <row r="37" spans="1:11" s="18" customFormat="1">
      <c r="A37" s="174"/>
      <c r="B37" s="175" t="s">
        <v>155</v>
      </c>
      <c r="C37" s="88"/>
      <c r="D37" s="176"/>
      <c r="E37" s="177">
        <f>SUM(E38:E39)</f>
        <v>5940738.3700000001</v>
      </c>
      <c r="F37" s="177">
        <f>SUM(F38:F39)</f>
        <v>5299604.63</v>
      </c>
      <c r="G37" s="178">
        <f t="shared" si="0"/>
        <v>-10.792155790560429</v>
      </c>
      <c r="H37" s="356" t="s">
        <v>1122</v>
      </c>
      <c r="J37" s="484"/>
      <c r="K37" s="484"/>
    </row>
    <row r="38" spans="1:11" s="18" customFormat="1">
      <c r="A38" s="14"/>
      <c r="B38" s="11"/>
      <c r="C38" s="11" t="s">
        <v>1265</v>
      </c>
      <c r="D38" s="11"/>
      <c r="E38" s="429">
        <v>5095738.37</v>
      </c>
      <c r="F38" s="205">
        <v>5299604.63</v>
      </c>
      <c r="G38" s="16">
        <f t="shared" si="0"/>
        <v>4.0007207041910933</v>
      </c>
      <c r="H38" s="356" t="s">
        <v>1122</v>
      </c>
      <c r="J38" s="484"/>
      <c r="K38" s="484"/>
    </row>
    <row r="39" spans="1:11" s="18" customFormat="1">
      <c r="A39" s="14"/>
      <c r="B39" s="11"/>
      <c r="C39" s="11" t="s">
        <v>1264</v>
      </c>
      <c r="D39" s="11"/>
      <c r="E39" s="429">
        <v>845000</v>
      </c>
      <c r="F39" s="205">
        <v>0</v>
      </c>
      <c r="G39" s="16">
        <f t="shared" si="0"/>
        <v>-100</v>
      </c>
      <c r="H39" s="356" t="s">
        <v>1122</v>
      </c>
      <c r="J39" s="484"/>
      <c r="K39" s="484"/>
    </row>
    <row r="40" spans="1:11" s="18" customFormat="1">
      <c r="A40" s="174"/>
      <c r="B40" s="175" t="s">
        <v>1123</v>
      </c>
      <c r="C40" s="88"/>
      <c r="D40" s="176"/>
      <c r="E40" s="177">
        <f>SUM(E41:E47)</f>
        <v>10577332.194545453</v>
      </c>
      <c r="F40" s="177">
        <f>SUM(F41:F47)</f>
        <v>14849433.256666668</v>
      </c>
      <c r="G40" s="178">
        <f t="shared" si="0"/>
        <v>40.38921141499425</v>
      </c>
      <c r="H40" s="356" t="s">
        <v>1125</v>
      </c>
      <c r="J40" s="484"/>
      <c r="K40" s="484"/>
    </row>
    <row r="41" spans="1:11" s="18" customFormat="1">
      <c r="A41" s="14"/>
      <c r="B41" s="11"/>
      <c r="C41" s="11" t="s">
        <v>1242</v>
      </c>
      <c r="D41" s="11"/>
      <c r="E41" s="431">
        <v>355580</v>
      </c>
      <c r="F41" s="216">
        <v>532866.59</v>
      </c>
      <c r="G41" s="16">
        <f t="shared" si="0"/>
        <v>49.85842567073513</v>
      </c>
      <c r="H41" s="356" t="s">
        <v>1125</v>
      </c>
      <c r="I41" s="354" t="s">
        <v>1239</v>
      </c>
      <c r="J41" s="484"/>
      <c r="K41" s="484"/>
    </row>
    <row r="42" spans="1:11" s="18" customFormat="1">
      <c r="A42" s="14"/>
      <c r="B42" s="11"/>
      <c r="C42" s="11" t="s">
        <v>1243</v>
      </c>
      <c r="D42" s="11"/>
      <c r="E42" s="205">
        <v>653190.54545454541</v>
      </c>
      <c r="F42" s="244">
        <v>2400000</v>
      </c>
      <c r="G42" s="16">
        <f t="shared" si="0"/>
        <v>267.42724105565185</v>
      </c>
      <c r="H42" s="356" t="s">
        <v>1125</v>
      </c>
      <c r="J42" s="484"/>
      <c r="K42" s="484"/>
    </row>
    <row r="43" spans="1:11" s="18" customFormat="1">
      <c r="A43" s="14"/>
      <c r="B43" s="11"/>
      <c r="C43" s="11" t="s">
        <v>1244</v>
      </c>
      <c r="D43" s="11"/>
      <c r="E43" s="205">
        <v>638560</v>
      </c>
      <c r="F43" s="216">
        <v>721900</v>
      </c>
      <c r="G43" s="16">
        <f t="shared" si="0"/>
        <v>13.05124029065397</v>
      </c>
      <c r="H43" s="356" t="s">
        <v>1125</v>
      </c>
      <c r="J43" s="484"/>
      <c r="K43" s="484"/>
    </row>
    <row r="44" spans="1:11" s="18" customFormat="1">
      <c r="A44" s="14"/>
      <c r="B44" s="17"/>
      <c r="C44" s="11" t="s">
        <v>1245</v>
      </c>
      <c r="D44" s="11"/>
      <c r="E44" s="431">
        <v>7561090.9090909082</v>
      </c>
      <c r="F44" s="216">
        <v>9074666.6666666679</v>
      </c>
      <c r="G44" s="16">
        <f t="shared" si="0"/>
        <v>20.017954760416195</v>
      </c>
      <c r="H44" s="356" t="s">
        <v>1125</v>
      </c>
      <c r="J44" s="484"/>
      <c r="K44" s="484"/>
    </row>
    <row r="45" spans="1:11" s="18" customFormat="1">
      <c r="A45" s="14"/>
      <c r="B45" s="17"/>
      <c r="C45" s="11" t="s">
        <v>1246</v>
      </c>
      <c r="D45" s="11"/>
      <c r="E45" s="431">
        <v>953100</v>
      </c>
      <c r="F45" s="244">
        <v>1300000</v>
      </c>
      <c r="G45" s="16">
        <f t="shared" si="0"/>
        <v>36.397020249711467</v>
      </c>
      <c r="H45" s="356" t="s">
        <v>1125</v>
      </c>
      <c r="I45" s="354" t="s">
        <v>1240</v>
      </c>
      <c r="J45" s="484"/>
      <c r="K45" s="484"/>
    </row>
    <row r="46" spans="1:11" s="18" customFormat="1">
      <c r="A46" s="14"/>
      <c r="B46" s="11"/>
      <c r="C46" s="11" t="s">
        <v>1647</v>
      </c>
      <c r="D46" s="11"/>
      <c r="E46" s="431">
        <v>242138.53</v>
      </c>
      <c r="F46" s="205">
        <v>720000</v>
      </c>
      <c r="G46" s="16">
        <f t="shared" si="0"/>
        <v>197.35044645724079</v>
      </c>
      <c r="H46" s="356" t="s">
        <v>1125</v>
      </c>
      <c r="I46" s="354" t="s">
        <v>1240</v>
      </c>
      <c r="J46" s="497">
        <f>+F46/6000</f>
        <v>120</v>
      </c>
      <c r="K46" s="484"/>
    </row>
    <row r="47" spans="1:11" s="18" customFormat="1">
      <c r="A47" s="14"/>
      <c r="B47" s="17"/>
      <c r="C47" s="11" t="s">
        <v>1248</v>
      </c>
      <c r="D47" s="11"/>
      <c r="E47" s="431">
        <v>173672.21000000002</v>
      </c>
      <c r="F47" s="429">
        <v>100000</v>
      </c>
      <c r="G47" s="16">
        <f t="shared" si="0"/>
        <v>-42.42026401345386</v>
      </c>
      <c r="H47" s="356" t="s">
        <v>1125</v>
      </c>
      <c r="I47" s="354" t="s">
        <v>1240</v>
      </c>
      <c r="J47" s="484"/>
      <c r="K47" s="484"/>
    </row>
    <row r="48" spans="1:11" s="18" customFormat="1">
      <c r="A48" s="174"/>
      <c r="B48" s="175" t="s">
        <v>1129</v>
      </c>
      <c r="C48" s="88"/>
      <c r="D48" s="176"/>
      <c r="E48" s="177">
        <f>SUM(E49:E51)</f>
        <v>8080000</v>
      </c>
      <c r="F48" s="177">
        <f>SUM(F49:F51)</f>
        <v>5273552</v>
      </c>
      <c r="G48" s="178">
        <f t="shared" si="0"/>
        <v>-34.733267326732673</v>
      </c>
      <c r="H48" s="356" t="s">
        <v>1128</v>
      </c>
      <c r="J48" s="484"/>
      <c r="K48" s="484"/>
    </row>
    <row r="49" spans="1:11" s="18" customFormat="1">
      <c r="A49" s="14"/>
      <c r="B49" s="11"/>
      <c r="C49" s="11" t="s">
        <v>1249</v>
      </c>
      <c r="D49" s="11"/>
      <c r="E49" s="431">
        <v>0</v>
      </c>
      <c r="F49" s="205">
        <v>0</v>
      </c>
      <c r="G49" s="16" t="e">
        <f t="shared" si="0"/>
        <v>#DIV/0!</v>
      </c>
      <c r="H49" s="356" t="s">
        <v>1128</v>
      </c>
      <c r="J49" s="484"/>
      <c r="K49" s="484"/>
    </row>
    <row r="50" spans="1:11" s="18" customFormat="1">
      <c r="A50" s="14"/>
      <c r="B50" s="11"/>
      <c r="C50" s="11" t="s">
        <v>1250</v>
      </c>
      <c r="D50" s="11"/>
      <c r="E50" s="380">
        <v>8080000</v>
      </c>
      <c r="F50" s="498">
        <v>5273552</v>
      </c>
      <c r="G50" s="16">
        <f t="shared" si="0"/>
        <v>-34.733267326732673</v>
      </c>
      <c r="H50" s="356" t="s">
        <v>1128</v>
      </c>
      <c r="J50" s="484"/>
      <c r="K50" s="484"/>
    </row>
    <row r="51" spans="1:11" s="18" customFormat="1">
      <c r="A51" s="14"/>
      <c r="B51" s="11"/>
      <c r="C51" s="11" t="s">
        <v>1251</v>
      </c>
      <c r="D51" s="11"/>
      <c r="E51" s="431">
        <v>0</v>
      </c>
      <c r="F51" s="205">
        <v>0</v>
      </c>
      <c r="G51" s="16" t="e">
        <f t="shared" si="0"/>
        <v>#DIV/0!</v>
      </c>
      <c r="H51" s="356" t="s">
        <v>1128</v>
      </c>
      <c r="J51" s="484"/>
      <c r="K51" s="484"/>
    </row>
    <row r="52" spans="1:11" s="18" customFormat="1">
      <c r="A52" s="174"/>
      <c r="B52" s="175" t="s">
        <v>1130</v>
      </c>
      <c r="C52" s="88"/>
      <c r="D52" s="176"/>
      <c r="E52" s="177">
        <f>SUM(E53:E55)</f>
        <v>1800000</v>
      </c>
      <c r="F52" s="177">
        <f>SUM(F53:F55)</f>
        <v>1591088.7272727301</v>
      </c>
      <c r="G52" s="178">
        <f t="shared" si="0"/>
        <v>-11.606181818181662</v>
      </c>
      <c r="H52" s="356"/>
      <c r="J52" s="484"/>
      <c r="K52" s="484"/>
    </row>
    <row r="53" spans="1:11" s="18" customFormat="1">
      <c r="A53" s="14"/>
      <c r="B53" s="11"/>
      <c r="C53" s="11" t="s">
        <v>1252</v>
      </c>
      <c r="D53" s="11"/>
      <c r="E53" s="431">
        <v>1800000</v>
      </c>
      <c r="F53" s="205">
        <f>1491788.72727273+99300</f>
        <v>1591088.7272727301</v>
      </c>
      <c r="G53" s="16">
        <f t="shared" si="0"/>
        <v>-11.606181818181662</v>
      </c>
      <c r="H53" s="356" t="s">
        <v>1131</v>
      </c>
      <c r="J53" s="484"/>
      <c r="K53" s="484"/>
    </row>
    <row r="54" spans="1:11" s="18" customFormat="1">
      <c r="A54" s="14"/>
      <c r="B54" s="11"/>
      <c r="C54" s="11" t="s">
        <v>1253</v>
      </c>
      <c r="D54" s="11"/>
      <c r="E54" s="431">
        <v>0</v>
      </c>
      <c r="F54" s="205">
        <v>0</v>
      </c>
      <c r="G54" s="16" t="e">
        <f t="shared" si="0"/>
        <v>#DIV/0!</v>
      </c>
      <c r="H54" s="356" t="s">
        <v>1132</v>
      </c>
      <c r="J54" s="484"/>
      <c r="K54" s="484"/>
    </row>
    <row r="55" spans="1:11" s="18" customFormat="1">
      <c r="A55" s="14"/>
      <c r="B55" s="11"/>
      <c r="C55" s="11" t="s">
        <v>1254</v>
      </c>
      <c r="D55" s="11"/>
      <c r="E55" s="431">
        <v>0</v>
      </c>
      <c r="F55" s="205">
        <v>0</v>
      </c>
      <c r="G55" s="16" t="e">
        <f t="shared" si="0"/>
        <v>#DIV/0!</v>
      </c>
      <c r="H55" s="356" t="s">
        <v>1133</v>
      </c>
      <c r="J55" s="484"/>
      <c r="K55" s="484"/>
    </row>
    <row r="56" spans="1:11">
      <c r="A56" s="8">
        <v>3</v>
      </c>
      <c r="B56" s="19" t="s">
        <v>10</v>
      </c>
      <c r="C56" s="20"/>
      <c r="D56" s="20"/>
      <c r="E56" s="208">
        <f>SUM(E57)</f>
        <v>800000</v>
      </c>
      <c r="F56" s="208">
        <f>SUM(F57)</f>
        <v>960000</v>
      </c>
      <c r="G56" s="9">
        <f t="shared" si="0"/>
        <v>20</v>
      </c>
      <c r="H56" s="356" t="s">
        <v>1134</v>
      </c>
    </row>
    <row r="57" spans="1:11">
      <c r="A57" s="10"/>
      <c r="B57" s="21"/>
      <c r="C57" s="22" t="s">
        <v>10</v>
      </c>
      <c r="D57" s="22"/>
      <c r="E57" s="222">
        <v>800000</v>
      </c>
      <c r="F57" s="222">
        <f>80000*12</f>
        <v>960000</v>
      </c>
      <c r="G57" s="12">
        <f t="shared" si="0"/>
        <v>20</v>
      </c>
      <c r="H57" s="356" t="s">
        <v>1134</v>
      </c>
    </row>
    <row r="58" spans="1:11">
      <c r="A58" s="135">
        <v>4</v>
      </c>
      <c r="B58" s="140" t="s">
        <v>67</v>
      </c>
      <c r="C58" s="143"/>
      <c r="D58" s="143"/>
      <c r="E58" s="209">
        <f>SUM(E59,E62,E65,E68,E71,E74,E77,E80)</f>
        <v>73995298.689999998</v>
      </c>
      <c r="F58" s="209">
        <f>SUM(F59,F68,F71,F74,F77,F80,F62,F65)</f>
        <v>54762592.898484848</v>
      </c>
      <c r="G58" s="173">
        <f t="shared" si="0"/>
        <v>-25.99179425180742</v>
      </c>
    </row>
    <row r="59" spans="1:11">
      <c r="A59" s="164"/>
      <c r="B59" s="165"/>
      <c r="C59" s="167" t="s">
        <v>152</v>
      </c>
      <c r="D59" s="166"/>
      <c r="E59" s="206">
        <f>SUM(E60:E61)</f>
        <v>185472</v>
      </c>
      <c r="F59" s="206">
        <f>SUM(F60:F61)</f>
        <v>456000</v>
      </c>
      <c r="G59" s="180">
        <f t="shared" si="0"/>
        <v>145.8592132505176</v>
      </c>
    </row>
    <row r="60" spans="1:11">
      <c r="A60" s="10"/>
      <c r="B60" s="21"/>
      <c r="C60" s="22"/>
      <c r="D60" s="11" t="s">
        <v>11</v>
      </c>
      <c r="E60" s="207">
        <v>0</v>
      </c>
      <c r="F60" s="207">
        <v>0</v>
      </c>
      <c r="G60" s="12" t="e">
        <f t="shared" si="0"/>
        <v>#DIV/0!</v>
      </c>
      <c r="H60" s="356" t="s">
        <v>1135</v>
      </c>
    </row>
    <row r="61" spans="1:11">
      <c r="A61" s="10"/>
      <c r="B61" s="21"/>
      <c r="C61" s="22"/>
      <c r="D61" s="11" t="s">
        <v>12</v>
      </c>
      <c r="E61" s="207">
        <v>185472</v>
      </c>
      <c r="F61" s="207">
        <v>456000</v>
      </c>
      <c r="G61" s="12">
        <f t="shared" si="0"/>
        <v>145.8592132505176</v>
      </c>
      <c r="H61" s="356" t="s">
        <v>1136</v>
      </c>
    </row>
    <row r="62" spans="1:11">
      <c r="A62" s="164"/>
      <c r="B62" s="165"/>
      <c r="C62" s="167" t="s">
        <v>153</v>
      </c>
      <c r="D62" s="166"/>
      <c r="E62" s="206">
        <f>SUM(E63:E64)</f>
        <v>20580713.969999999</v>
      </c>
      <c r="F62" s="206">
        <f>SUM(F63:F64)</f>
        <v>19716546.00030303</v>
      </c>
      <c r="G62" s="180">
        <f t="shared" si="0"/>
        <v>-4.1989212374101559</v>
      </c>
    </row>
    <row r="63" spans="1:11">
      <c r="A63" s="10"/>
      <c r="B63" s="21"/>
      <c r="C63" s="22"/>
      <c r="D63" s="11" t="s">
        <v>11</v>
      </c>
      <c r="E63" s="207">
        <v>13352579.359999999</v>
      </c>
      <c r="F63" s="244">
        <v>13164078.01909091</v>
      </c>
      <c r="G63" s="12">
        <f t="shared" si="0"/>
        <v>-1.411722303435835</v>
      </c>
      <c r="H63" s="356" t="s">
        <v>1137</v>
      </c>
    </row>
    <row r="64" spans="1:11">
      <c r="A64" s="10"/>
      <c r="B64" s="21"/>
      <c r="C64" s="22"/>
      <c r="D64" s="11" t="s">
        <v>12</v>
      </c>
      <c r="E64" s="432">
        <f>5087406.75+2140727.86</f>
        <v>7228134.6099999994</v>
      </c>
      <c r="F64" s="217">
        <v>6552467.9812121205</v>
      </c>
      <c r="G64" s="12">
        <f t="shared" si="0"/>
        <v>-9.3477316796660901</v>
      </c>
      <c r="H64" s="356" t="s">
        <v>1138</v>
      </c>
    </row>
    <row r="65" spans="1:8">
      <c r="A65" s="10"/>
      <c r="B65" s="21"/>
      <c r="C65" s="167" t="s">
        <v>680</v>
      </c>
      <c r="D65" s="166"/>
      <c r="E65" s="206">
        <f>SUM(E66:E67)</f>
        <v>5370318.2400000002</v>
      </c>
      <c r="F65" s="206">
        <f>SUM(F66:F67)</f>
        <v>5018130.76</v>
      </c>
      <c r="G65" s="180">
        <f t="shared" si="0"/>
        <v>-6.55803742461267</v>
      </c>
    </row>
    <row r="66" spans="1:8">
      <c r="A66" s="10"/>
      <c r="B66" s="21"/>
      <c r="C66" s="22"/>
      <c r="D66" s="11" t="s">
        <v>11</v>
      </c>
      <c r="E66" s="207">
        <v>4299632.6399999997</v>
      </c>
      <c r="F66" s="207">
        <v>3998130.76</v>
      </c>
      <c r="G66" s="12">
        <f t="shared" si="0"/>
        <v>-7.0122707041315957</v>
      </c>
      <c r="H66" s="356" t="s">
        <v>1139</v>
      </c>
    </row>
    <row r="67" spans="1:8">
      <c r="A67" s="10"/>
      <c r="B67" s="21"/>
      <c r="C67" s="22"/>
      <c r="D67" s="11" t="s">
        <v>12</v>
      </c>
      <c r="E67" s="207">
        <v>1070685.6000000001</v>
      </c>
      <c r="F67" s="217">
        <v>1020000</v>
      </c>
      <c r="G67" s="12">
        <f t="shared" si="0"/>
        <v>-4.7339387024538384</v>
      </c>
      <c r="H67" s="356" t="s">
        <v>1140</v>
      </c>
    </row>
    <row r="68" spans="1:8">
      <c r="A68" s="164"/>
      <c r="B68" s="165"/>
      <c r="C68" s="167" t="s">
        <v>58</v>
      </c>
      <c r="D68" s="166"/>
      <c r="E68" s="206">
        <f>SUM(E69:E70)</f>
        <v>25487985.199999999</v>
      </c>
      <c r="F68" s="244">
        <f>SUM(F69:F70)</f>
        <v>9913236.5454545487</v>
      </c>
      <c r="G68" s="180">
        <f t="shared" ref="G68:G131" si="1">(F68-E68)/E68*100</f>
        <v>-61.106237045937441</v>
      </c>
    </row>
    <row r="69" spans="1:8">
      <c r="A69" s="10"/>
      <c r="B69" s="21"/>
      <c r="C69" s="22"/>
      <c r="D69" s="11" t="s">
        <v>11</v>
      </c>
      <c r="E69" s="432">
        <v>7706416</v>
      </c>
      <c r="F69" s="217">
        <v>5932778.7272727303</v>
      </c>
      <c r="G69" s="12">
        <f t="shared" si="1"/>
        <v>-23.01507306025615</v>
      </c>
      <c r="H69" s="356" t="s">
        <v>1141</v>
      </c>
    </row>
    <row r="70" spans="1:8">
      <c r="A70" s="10"/>
      <c r="B70" s="21"/>
      <c r="C70" s="22"/>
      <c r="D70" s="11" t="s">
        <v>12</v>
      </c>
      <c r="E70" s="432">
        <v>17781569.199999999</v>
      </c>
      <c r="F70" s="217">
        <v>3980457.8181818184</v>
      </c>
      <c r="G70" s="12">
        <f t="shared" si="1"/>
        <v>-77.614698829944544</v>
      </c>
      <c r="H70" s="356" t="s">
        <v>1142</v>
      </c>
    </row>
    <row r="71" spans="1:8">
      <c r="A71" s="164"/>
      <c r="B71" s="165"/>
      <c r="C71" s="167" t="s">
        <v>59</v>
      </c>
      <c r="D71" s="166"/>
      <c r="E71" s="206">
        <f>SUM(E72:E73)</f>
        <v>5563133.7599999998</v>
      </c>
      <c r="F71" s="206">
        <f>SUM(F72:F73)</f>
        <v>10461070.27272727</v>
      </c>
      <c r="G71" s="180">
        <f t="shared" si="1"/>
        <v>88.042760142572419</v>
      </c>
    </row>
    <row r="72" spans="1:8">
      <c r="A72" s="10"/>
      <c r="B72" s="21"/>
      <c r="C72" s="22"/>
      <c r="D72" s="11" t="s">
        <v>11</v>
      </c>
      <c r="E72" s="207">
        <v>3149851.68</v>
      </c>
      <c r="F72" s="207">
        <v>7403521</v>
      </c>
      <c r="G72" s="12">
        <f t="shared" si="1"/>
        <v>135.04347988855145</v>
      </c>
      <c r="H72" s="356" t="s">
        <v>1143</v>
      </c>
    </row>
    <row r="73" spans="1:8">
      <c r="A73" s="10"/>
      <c r="B73" s="21"/>
      <c r="C73" s="22"/>
      <c r="D73" s="11" t="s">
        <v>12</v>
      </c>
      <c r="E73" s="207">
        <v>2413282.08</v>
      </c>
      <c r="F73" s="207">
        <v>3057549.2727272701</v>
      </c>
      <c r="G73" s="12">
        <f t="shared" si="1"/>
        <v>26.696721368240141</v>
      </c>
      <c r="H73" s="356" t="s">
        <v>1144</v>
      </c>
    </row>
    <row r="74" spans="1:8">
      <c r="A74" s="164"/>
      <c r="B74" s="165"/>
      <c r="C74" s="167" t="s">
        <v>60</v>
      </c>
      <c r="D74" s="166"/>
      <c r="E74" s="206">
        <f>SUM(E75:E76)</f>
        <v>40841</v>
      </c>
      <c r="F74" s="206">
        <f>SUM(F75:F76)</f>
        <v>120000</v>
      </c>
      <c r="G74" s="180">
        <f t="shared" si="1"/>
        <v>193.82238436864915</v>
      </c>
    </row>
    <row r="75" spans="1:8">
      <c r="A75" s="10"/>
      <c r="B75" s="21"/>
      <c r="C75" s="22"/>
      <c r="D75" s="11" t="s">
        <v>11</v>
      </c>
      <c r="E75" s="207">
        <v>40841</v>
      </c>
      <c r="F75" s="207">
        <v>120000</v>
      </c>
      <c r="G75" s="12">
        <f t="shared" si="1"/>
        <v>193.82238436864915</v>
      </c>
      <c r="H75" s="356" t="s">
        <v>1145</v>
      </c>
    </row>
    <row r="76" spans="1:8">
      <c r="A76" s="10"/>
      <c r="B76" s="21"/>
      <c r="C76" s="22"/>
      <c r="D76" s="11" t="s">
        <v>12</v>
      </c>
      <c r="E76" s="207">
        <v>0</v>
      </c>
      <c r="F76" s="207">
        <v>0</v>
      </c>
      <c r="G76" s="12" t="e">
        <f t="shared" si="1"/>
        <v>#DIV/0!</v>
      </c>
      <c r="H76" s="356" t="s">
        <v>1146</v>
      </c>
    </row>
    <row r="77" spans="1:8">
      <c r="A77" s="164"/>
      <c r="B77" s="165"/>
      <c r="C77" s="167" t="s">
        <v>715</v>
      </c>
      <c r="D77" s="166"/>
      <c r="E77" s="206">
        <f>SUM(E78:E79)</f>
        <v>458116.2</v>
      </c>
      <c r="F77" s="206">
        <f>SUM(F78:F79)</f>
        <v>960000</v>
      </c>
      <c r="G77" s="180">
        <f t="shared" si="1"/>
        <v>109.55382062454898</v>
      </c>
    </row>
    <row r="78" spans="1:8">
      <c r="A78" s="10"/>
      <c r="B78" s="21"/>
      <c r="C78" s="22"/>
      <c r="D78" s="11" t="s">
        <v>11</v>
      </c>
      <c r="E78" s="207">
        <v>0</v>
      </c>
      <c r="F78" s="207">
        <v>260000</v>
      </c>
      <c r="G78" s="12" t="e">
        <f t="shared" si="1"/>
        <v>#DIV/0!</v>
      </c>
      <c r="H78" s="356" t="s">
        <v>1147</v>
      </c>
    </row>
    <row r="79" spans="1:8">
      <c r="A79" s="10"/>
      <c r="B79" s="21"/>
      <c r="C79" s="22"/>
      <c r="D79" s="11" t="s">
        <v>12</v>
      </c>
      <c r="E79" s="207">
        <v>458116.2</v>
      </c>
      <c r="F79" s="207">
        <v>700000</v>
      </c>
      <c r="G79" s="12">
        <f t="shared" si="1"/>
        <v>52.799660872066958</v>
      </c>
      <c r="H79" s="356" t="s">
        <v>1148</v>
      </c>
    </row>
    <row r="80" spans="1:8">
      <c r="A80" s="164"/>
      <c r="B80" s="165"/>
      <c r="C80" s="167" t="s">
        <v>81</v>
      </c>
      <c r="D80" s="166"/>
      <c r="E80" s="206">
        <f>SUM(E81:E82)</f>
        <v>16308718.32</v>
      </c>
      <c r="F80" s="206">
        <f>SUM(F81:F82)</f>
        <v>8117609.3200000003</v>
      </c>
      <c r="G80" s="180">
        <f t="shared" si="1"/>
        <v>-50.225338615082535</v>
      </c>
    </row>
    <row r="81" spans="1:8">
      <c r="A81" s="10"/>
      <c r="B81" s="21"/>
      <c r="C81" s="22"/>
      <c r="D81" s="11" t="s">
        <v>11</v>
      </c>
      <c r="E81" s="433">
        <v>6368916</v>
      </c>
      <c r="F81" s="217">
        <v>7077709</v>
      </c>
      <c r="G81" s="12">
        <f t="shared" si="1"/>
        <v>11.128942507641803</v>
      </c>
      <c r="H81" s="356" t="s">
        <v>1149</v>
      </c>
    </row>
    <row r="82" spans="1:8">
      <c r="A82" s="10"/>
      <c r="B82" s="21"/>
      <c r="C82" s="22"/>
      <c r="D82" s="11" t="s">
        <v>12</v>
      </c>
      <c r="E82" s="389">
        <v>9939802.3200000003</v>
      </c>
      <c r="F82" s="389">
        <v>1039900.32</v>
      </c>
      <c r="G82" s="12">
        <f t="shared" si="1"/>
        <v>-89.538018096118435</v>
      </c>
      <c r="H82" s="356" t="s">
        <v>1150</v>
      </c>
    </row>
    <row r="83" spans="1:8">
      <c r="A83" s="135">
        <v>5</v>
      </c>
      <c r="B83" s="140" t="s">
        <v>68</v>
      </c>
      <c r="C83" s="141"/>
      <c r="D83" s="142"/>
      <c r="E83" s="204">
        <f>SUM(E84)</f>
        <v>270545.40000000002</v>
      </c>
      <c r="F83" s="204">
        <f>SUM(F84)</f>
        <v>270000</v>
      </c>
      <c r="G83" s="173">
        <f t="shared" si="1"/>
        <v>-0.20159278257919863</v>
      </c>
    </row>
    <row r="84" spans="1:8">
      <c r="A84" s="10"/>
      <c r="B84" s="21"/>
      <c r="C84" s="22" t="s">
        <v>69</v>
      </c>
      <c r="D84" s="23"/>
      <c r="E84" s="207">
        <v>270545.40000000002</v>
      </c>
      <c r="F84" s="207">
        <v>270000</v>
      </c>
      <c r="G84" s="12">
        <f t="shared" si="1"/>
        <v>-0.20159278257919863</v>
      </c>
      <c r="H84" s="356" t="s">
        <v>1151</v>
      </c>
    </row>
    <row r="85" spans="1:8">
      <c r="A85" s="135">
        <v>6</v>
      </c>
      <c r="B85" s="140" t="s">
        <v>1152</v>
      </c>
      <c r="C85" s="141"/>
      <c r="D85" s="142"/>
      <c r="E85" s="204">
        <f>SUM(E86)</f>
        <v>10000000</v>
      </c>
      <c r="F85" s="204">
        <f>SUM(F86)</f>
        <v>5166837</v>
      </c>
      <c r="G85" s="173">
        <f t="shared" si="1"/>
        <v>-48.331629999999997</v>
      </c>
    </row>
    <row r="86" spans="1:8">
      <c r="A86" s="10"/>
      <c r="B86" s="21"/>
      <c r="C86" s="22" t="s">
        <v>1153</v>
      </c>
      <c r="D86" s="23"/>
      <c r="E86" s="432">
        <v>10000000</v>
      </c>
      <c r="F86" s="461">
        <v>5166837</v>
      </c>
      <c r="G86" s="12">
        <f t="shared" si="1"/>
        <v>-48.331629999999997</v>
      </c>
      <c r="H86" s="356" t="s">
        <v>1154</v>
      </c>
    </row>
    <row r="87" spans="1:8">
      <c r="A87" s="135">
        <v>7</v>
      </c>
      <c r="B87" s="140" t="s">
        <v>70</v>
      </c>
      <c r="C87" s="141"/>
      <c r="D87" s="142"/>
      <c r="E87" s="204">
        <f>SUM(E88)</f>
        <v>31618075.780000001</v>
      </c>
      <c r="F87" s="204">
        <f>SUM(F88)</f>
        <v>5200000</v>
      </c>
      <c r="G87" s="173">
        <f t="shared" si="1"/>
        <v>-83.553711376423294</v>
      </c>
    </row>
    <row r="88" spans="1:8">
      <c r="A88" s="10"/>
      <c r="B88" s="21"/>
      <c r="C88" s="22" t="s">
        <v>71</v>
      </c>
      <c r="D88" s="23"/>
      <c r="E88" s="432">
        <f>4000000+28099825.78-481750</f>
        <v>31618075.780000001</v>
      </c>
      <c r="F88" s="390">
        <v>5200000</v>
      </c>
      <c r="G88" s="12">
        <f t="shared" si="1"/>
        <v>-83.553711376423294</v>
      </c>
      <c r="H88" s="356" t="s">
        <v>1155</v>
      </c>
    </row>
    <row r="89" spans="1:8">
      <c r="A89" s="144"/>
      <c r="B89" s="145"/>
      <c r="C89" s="146"/>
      <c r="D89" s="147" t="s">
        <v>141</v>
      </c>
      <c r="E89" s="210">
        <f>SUM(E3,E16,E56,E58,E83,E85,E87)</f>
        <v>348461395.23454547</v>
      </c>
      <c r="F89" s="210">
        <f>SUM(F3,F16,F56,F58,F83,F85,F87)</f>
        <v>349376002.39242423</v>
      </c>
      <c r="G89" s="181">
        <f t="shared" si="1"/>
        <v>0.26247015318960787</v>
      </c>
    </row>
    <row r="90" spans="1:8" ht="18">
      <c r="A90" s="223" t="s">
        <v>72</v>
      </c>
      <c r="B90" s="223"/>
      <c r="C90" s="223"/>
      <c r="D90" s="223"/>
      <c r="E90" s="439"/>
      <c r="F90" s="486"/>
      <c r="G90" s="223"/>
    </row>
    <row r="91" spans="1:8">
      <c r="A91" s="148">
        <v>1</v>
      </c>
      <c r="B91" s="149" t="s">
        <v>13</v>
      </c>
      <c r="C91" s="149"/>
      <c r="D91" s="150"/>
      <c r="E91" s="440">
        <f>SUM(E92,E102)</f>
        <v>171749012</v>
      </c>
      <c r="F91" s="151">
        <f>SUM(F92,F102)</f>
        <v>182586300</v>
      </c>
      <c r="G91" s="173">
        <f t="shared" si="1"/>
        <v>6.309956531220104</v>
      </c>
    </row>
    <row r="92" spans="1:8">
      <c r="A92" s="182"/>
      <c r="B92" s="218">
        <v>1.1000000000000001</v>
      </c>
      <c r="C92" s="183" t="s">
        <v>838</v>
      </c>
      <c r="D92" s="183"/>
      <c r="E92" s="441">
        <f>SUM(E93:E101)</f>
        <v>86470240</v>
      </c>
      <c r="F92" s="184">
        <f>SUM(F93:F101)</f>
        <v>92365740</v>
      </c>
      <c r="G92" s="185">
        <f t="shared" si="1"/>
        <v>6.8179526274010565</v>
      </c>
    </row>
    <row r="93" spans="1:8">
      <c r="A93" s="10"/>
      <c r="B93" s="10"/>
      <c r="C93" s="11" t="s">
        <v>1168</v>
      </c>
      <c r="D93" s="7"/>
      <c r="E93" s="429">
        <v>74585280</v>
      </c>
      <c r="F93" s="203">
        <v>79415640</v>
      </c>
      <c r="G93" s="12">
        <f t="shared" si="1"/>
        <v>6.4762913003745508</v>
      </c>
      <c r="H93" s="356" t="s">
        <v>1162</v>
      </c>
    </row>
    <row r="94" spans="1:8">
      <c r="A94" s="10"/>
      <c r="B94" s="10"/>
      <c r="C94" s="11" t="s">
        <v>53</v>
      </c>
      <c r="D94" s="7"/>
      <c r="E94" s="429">
        <v>251500</v>
      </c>
      <c r="F94" s="203">
        <v>286500</v>
      </c>
      <c r="G94" s="12">
        <f t="shared" si="1"/>
        <v>13.916500994035786</v>
      </c>
      <c r="H94" s="356" t="s">
        <v>1163</v>
      </c>
    </row>
    <row r="95" spans="1:8">
      <c r="A95" s="10"/>
      <c r="B95" s="10"/>
      <c r="C95" s="11" t="s">
        <v>1167</v>
      </c>
      <c r="D95" s="7"/>
      <c r="E95" s="429">
        <v>1627200</v>
      </c>
      <c r="F95" s="203">
        <v>1699200</v>
      </c>
      <c r="G95" s="12">
        <f t="shared" si="1"/>
        <v>4.4247787610619467</v>
      </c>
      <c r="H95" s="356" t="s">
        <v>1164</v>
      </c>
    </row>
    <row r="96" spans="1:8">
      <c r="A96" s="10"/>
      <c r="B96" s="10"/>
      <c r="C96" s="11" t="s">
        <v>1169</v>
      </c>
      <c r="D96" s="7"/>
      <c r="E96" s="429">
        <v>1111260</v>
      </c>
      <c r="F96" s="203">
        <v>1202400</v>
      </c>
      <c r="G96" s="12">
        <f t="shared" si="1"/>
        <v>8.2015009988661518</v>
      </c>
      <c r="H96" s="356" t="s">
        <v>1165</v>
      </c>
    </row>
    <row r="97" spans="1:8">
      <c r="A97" s="10"/>
      <c r="B97" s="10"/>
      <c r="C97" s="11" t="s">
        <v>56</v>
      </c>
      <c r="D97" s="7"/>
      <c r="E97" s="203">
        <v>0</v>
      </c>
      <c r="F97" s="203">
        <v>0</v>
      </c>
      <c r="G97" s="12" t="e">
        <f t="shared" si="1"/>
        <v>#DIV/0!</v>
      </c>
      <c r="H97" s="356" t="s">
        <v>1166</v>
      </c>
    </row>
    <row r="98" spans="1:8">
      <c r="A98" s="10"/>
      <c r="B98" s="10"/>
      <c r="C98" s="11" t="s">
        <v>1159</v>
      </c>
      <c r="D98" s="7"/>
      <c r="E98" s="380">
        <v>3650000</v>
      </c>
      <c r="F98" s="203">
        <v>3510000</v>
      </c>
      <c r="G98" s="12">
        <f t="shared" si="1"/>
        <v>-3.8356164383561646</v>
      </c>
      <c r="H98" s="356" t="s">
        <v>1173</v>
      </c>
    </row>
    <row r="99" spans="1:8">
      <c r="A99" s="10"/>
      <c r="B99" s="10"/>
      <c r="C99" s="11" t="s">
        <v>1160</v>
      </c>
      <c r="D99" s="13"/>
      <c r="E99" s="380">
        <v>0</v>
      </c>
      <c r="F99" s="203">
        <v>0</v>
      </c>
      <c r="G99" s="12" t="e">
        <f t="shared" si="1"/>
        <v>#DIV/0!</v>
      </c>
      <c r="H99" s="356" t="s">
        <v>1174</v>
      </c>
    </row>
    <row r="100" spans="1:8">
      <c r="A100" s="10"/>
      <c r="B100" s="10"/>
      <c r="C100" s="11" t="s">
        <v>1161</v>
      </c>
      <c r="D100" s="13"/>
      <c r="E100" s="380">
        <v>5245000</v>
      </c>
      <c r="F100" s="203">
        <v>6252000</v>
      </c>
      <c r="G100" s="12">
        <f t="shared" si="1"/>
        <v>19.199237368922784</v>
      </c>
      <c r="H100" s="356" t="s">
        <v>1170</v>
      </c>
    </row>
    <row r="101" spans="1:8">
      <c r="A101" s="10"/>
      <c r="B101" s="10"/>
      <c r="C101" s="11" t="s">
        <v>1177</v>
      </c>
      <c r="D101" s="13"/>
      <c r="E101" s="380">
        <v>0</v>
      </c>
      <c r="F101" s="203">
        <v>0</v>
      </c>
      <c r="G101" s="12" t="e">
        <f t="shared" si="1"/>
        <v>#DIV/0!</v>
      </c>
      <c r="H101" s="356" t="s">
        <v>1172</v>
      </c>
    </row>
    <row r="102" spans="1:8">
      <c r="A102" s="155"/>
      <c r="B102" s="219">
        <v>1.2</v>
      </c>
      <c r="C102" s="160" t="s">
        <v>837</v>
      </c>
      <c r="D102" s="156"/>
      <c r="E102" s="442">
        <f>SUM(E103:E106,E111,E112)</f>
        <v>85278772</v>
      </c>
      <c r="F102" s="157">
        <f>SUM(F103:F106,F111,F112)</f>
        <v>90220560</v>
      </c>
      <c r="G102" s="178">
        <f t="shared" si="1"/>
        <v>5.7948629935712486</v>
      </c>
    </row>
    <row r="103" spans="1:8">
      <c r="A103" s="25"/>
      <c r="B103" s="26"/>
      <c r="C103" s="27"/>
      <c r="D103" s="28" t="s">
        <v>73</v>
      </c>
      <c r="E103" s="434">
        <f>9489540+1606220</f>
        <v>11095760</v>
      </c>
      <c r="F103" s="16">
        <v>11477040</v>
      </c>
      <c r="G103" s="12">
        <f t="shared" si="1"/>
        <v>3.4362675472432711</v>
      </c>
      <c r="H103" s="356" t="s">
        <v>1178</v>
      </c>
    </row>
    <row r="104" spans="1:8">
      <c r="A104" s="25"/>
      <c r="B104" s="26"/>
      <c r="C104" s="27"/>
      <c r="D104" s="28" t="s">
        <v>74</v>
      </c>
      <c r="E104" s="434">
        <v>21479280</v>
      </c>
      <c r="F104" s="12">
        <v>22783920</v>
      </c>
      <c r="G104" s="12">
        <f t="shared" si="1"/>
        <v>6.0739466127356225</v>
      </c>
      <c r="H104" s="356" t="s">
        <v>1179</v>
      </c>
    </row>
    <row r="105" spans="1:8">
      <c r="A105" s="25"/>
      <c r="B105" s="26"/>
      <c r="C105" s="27"/>
      <c r="D105" s="28" t="s">
        <v>21</v>
      </c>
      <c r="E105" s="443">
        <v>1617282</v>
      </c>
      <c r="F105" s="12">
        <v>2520000</v>
      </c>
      <c r="G105" s="12">
        <f t="shared" si="1"/>
        <v>55.816981825062051</v>
      </c>
      <c r="H105" s="356" t="s">
        <v>1180</v>
      </c>
    </row>
    <row r="106" spans="1:8">
      <c r="A106" s="168"/>
      <c r="B106" s="169"/>
      <c r="C106" s="201"/>
      <c r="D106" s="202" t="s">
        <v>22</v>
      </c>
      <c r="E106" s="444">
        <f>SUM(E107:E110)</f>
        <v>48542800</v>
      </c>
      <c r="F106" s="229">
        <f>SUM(F107:F110)</f>
        <v>50919600</v>
      </c>
      <c r="G106" s="180">
        <f t="shared" si="1"/>
        <v>4.896297700173867</v>
      </c>
    </row>
    <row r="107" spans="1:8">
      <c r="A107" s="25"/>
      <c r="B107" s="26"/>
      <c r="C107" s="27"/>
      <c r="D107" s="28" t="s">
        <v>23</v>
      </c>
      <c r="E107" s="434">
        <v>474000</v>
      </c>
      <c r="F107" s="12">
        <v>528000</v>
      </c>
      <c r="G107" s="12">
        <f t="shared" si="1"/>
        <v>11.39240506329114</v>
      </c>
      <c r="H107" s="356" t="s">
        <v>1171</v>
      </c>
    </row>
    <row r="108" spans="1:8">
      <c r="A108" s="25"/>
      <c r="B108" s="26"/>
      <c r="C108" s="27"/>
      <c r="D108" s="28" t="s">
        <v>719</v>
      </c>
      <c r="E108" s="443">
        <v>12068800</v>
      </c>
      <c r="F108" s="12">
        <v>12391600</v>
      </c>
      <c r="G108" s="12">
        <f t="shared" si="1"/>
        <v>2.6746652525520349</v>
      </c>
      <c r="H108" s="356" t="s">
        <v>1175</v>
      </c>
    </row>
    <row r="109" spans="1:8">
      <c r="A109" s="25"/>
      <c r="B109" s="26"/>
      <c r="C109" s="27"/>
      <c r="D109" s="28" t="s">
        <v>720</v>
      </c>
      <c r="E109" s="443">
        <v>0</v>
      </c>
      <c r="F109" s="6">
        <v>0</v>
      </c>
      <c r="G109" s="12" t="e">
        <f t="shared" si="1"/>
        <v>#DIV/0!</v>
      </c>
      <c r="H109" s="356" t="s">
        <v>1176</v>
      </c>
    </row>
    <row r="110" spans="1:8">
      <c r="A110" s="25"/>
      <c r="B110" s="26"/>
      <c r="C110" s="27"/>
      <c r="D110" s="28" t="s">
        <v>75</v>
      </c>
      <c r="E110" s="434">
        <v>36000000</v>
      </c>
      <c r="F110" s="6">
        <v>38000000</v>
      </c>
      <c r="G110" s="12">
        <f t="shared" si="1"/>
        <v>5.5555555555555554</v>
      </c>
      <c r="H110" s="356" t="s">
        <v>1181</v>
      </c>
    </row>
    <row r="111" spans="1:8">
      <c r="A111" s="25"/>
      <c r="B111" s="26"/>
      <c r="C111" s="27"/>
      <c r="D111" s="28" t="s">
        <v>1185</v>
      </c>
      <c r="E111" s="443">
        <v>2520000</v>
      </c>
      <c r="F111" s="6">
        <v>2520000</v>
      </c>
      <c r="G111" s="12">
        <f t="shared" si="1"/>
        <v>0</v>
      </c>
      <c r="H111" s="356" t="s">
        <v>1182</v>
      </c>
    </row>
    <row r="112" spans="1:8">
      <c r="A112" s="25"/>
      <c r="B112" s="26"/>
      <c r="C112" s="27"/>
      <c r="D112" s="28" t="s">
        <v>61</v>
      </c>
      <c r="E112" s="434">
        <v>23650</v>
      </c>
      <c r="F112" s="6">
        <v>0</v>
      </c>
      <c r="G112" s="12">
        <f t="shared" si="1"/>
        <v>-100</v>
      </c>
      <c r="H112" s="356" t="s">
        <v>1183</v>
      </c>
    </row>
    <row r="113" spans="1:10">
      <c r="A113" s="148">
        <v>2</v>
      </c>
      <c r="B113" s="152" t="s">
        <v>25</v>
      </c>
      <c r="C113" s="153"/>
      <c r="D113" s="141"/>
      <c r="E113" s="445">
        <f>SUM(E114:E115)</f>
        <v>143040329.73000002</v>
      </c>
      <c r="F113" s="154">
        <f>SUM(F114:F115)</f>
        <v>150702211.25272721</v>
      </c>
      <c r="G113" s="173">
        <f t="shared" si="1"/>
        <v>5.356448448622567</v>
      </c>
    </row>
    <row r="114" spans="1:10">
      <c r="A114" s="186"/>
      <c r="B114" s="187" t="s">
        <v>1235</v>
      </c>
      <c r="C114" s="188"/>
      <c r="D114" s="189"/>
      <c r="E114" s="446">
        <v>0</v>
      </c>
      <c r="F114" s="190"/>
      <c r="G114" s="178" t="e">
        <f t="shared" si="1"/>
        <v>#DIV/0!</v>
      </c>
      <c r="H114" s="356" t="s">
        <v>1184</v>
      </c>
    </row>
    <row r="115" spans="1:10">
      <c r="A115" s="182"/>
      <c r="B115" s="191" t="s">
        <v>26</v>
      </c>
      <c r="C115" s="191"/>
      <c r="D115" s="192"/>
      <c r="E115" s="447">
        <f>SUM(E116,E125,E130,E142,E144,E149,E154,E158)</f>
        <v>143040329.73000002</v>
      </c>
      <c r="F115" s="193">
        <f>SUM(F116,F125,F130,F142,F144,F149,F154,F158)</f>
        <v>150702211.25272721</v>
      </c>
      <c r="G115" s="180">
        <f t="shared" si="1"/>
        <v>5.356448448622567</v>
      </c>
    </row>
    <row r="116" spans="1:10">
      <c r="A116" s="155"/>
      <c r="B116" s="158">
        <v>2.1</v>
      </c>
      <c r="C116" s="159" t="s">
        <v>27</v>
      </c>
      <c r="D116" s="160"/>
      <c r="E116" s="442">
        <f>SUM(E117:E119,E122:E124)</f>
        <v>22021175.879999999</v>
      </c>
      <c r="F116" s="157">
        <f>SUM(F117:F119,F122:F124)</f>
        <v>32576479.539999999</v>
      </c>
      <c r="G116" s="178">
        <f t="shared" si="1"/>
        <v>47.932516036014697</v>
      </c>
    </row>
    <row r="117" spans="1:10">
      <c r="A117" s="25"/>
      <c r="B117" s="26"/>
      <c r="C117" s="31" t="s">
        <v>76</v>
      </c>
      <c r="D117" s="32"/>
      <c r="E117" s="434">
        <v>100000</v>
      </c>
      <c r="F117" s="6">
        <v>300000</v>
      </c>
      <c r="G117" s="12">
        <f t="shared" si="1"/>
        <v>200</v>
      </c>
      <c r="H117" s="356" t="s">
        <v>1186</v>
      </c>
    </row>
    <row r="118" spans="1:10">
      <c r="A118" s="25"/>
      <c r="B118" s="26"/>
      <c r="C118" s="31" t="s">
        <v>28</v>
      </c>
      <c r="D118" s="32"/>
      <c r="E118" s="443">
        <v>900000</v>
      </c>
      <c r="F118" s="6">
        <v>1000000</v>
      </c>
      <c r="G118" s="12">
        <f t="shared" si="1"/>
        <v>11.111111111111111</v>
      </c>
      <c r="H118" s="356" t="s">
        <v>1187</v>
      </c>
    </row>
    <row r="119" spans="1:10">
      <c r="A119" s="168"/>
      <c r="B119" s="169"/>
      <c r="C119" s="170" t="s">
        <v>80</v>
      </c>
      <c r="D119" s="166"/>
      <c r="E119" s="448">
        <f>SUM(E120:E121)</f>
        <v>5925190.8799999999</v>
      </c>
      <c r="F119" s="194">
        <f>SUM(F120:F121)</f>
        <v>5681765.54</v>
      </c>
      <c r="G119" s="180">
        <f t="shared" si="1"/>
        <v>-4.1083122034374</v>
      </c>
    </row>
    <row r="120" spans="1:10">
      <c r="A120" s="25"/>
      <c r="B120" s="26"/>
      <c r="C120" s="23"/>
      <c r="D120" s="23" t="s">
        <v>1191</v>
      </c>
      <c r="E120" s="434">
        <v>3360658</v>
      </c>
      <c r="F120" s="6">
        <v>4100000</v>
      </c>
      <c r="G120" s="12">
        <f t="shared" si="1"/>
        <v>21.999917873226018</v>
      </c>
      <c r="H120" s="356" t="s">
        <v>1188</v>
      </c>
    </row>
    <row r="121" spans="1:10">
      <c r="A121" s="25"/>
      <c r="B121" s="26"/>
      <c r="C121" s="23"/>
      <c r="D121" s="23" t="s">
        <v>79</v>
      </c>
      <c r="E121" s="434">
        <v>2564532.88</v>
      </c>
      <c r="F121" s="6">
        <v>1581765.54</v>
      </c>
      <c r="G121" s="12">
        <f t="shared" si="1"/>
        <v>-38.32149502407627</v>
      </c>
      <c r="H121" s="356" t="s">
        <v>1189</v>
      </c>
    </row>
    <row r="122" spans="1:10">
      <c r="A122" s="168"/>
      <c r="B122" s="169"/>
      <c r="C122" s="166" t="s">
        <v>1190</v>
      </c>
      <c r="D122" s="166"/>
      <c r="E122" s="15">
        <v>9031185</v>
      </c>
      <c r="F122" s="488">
        <v>20334714</v>
      </c>
      <c r="G122" s="180">
        <f t="shared" si="1"/>
        <v>125.16108351229656</v>
      </c>
      <c r="H122" s="356" t="s">
        <v>1192</v>
      </c>
    </row>
    <row r="123" spans="1:10">
      <c r="A123" s="25"/>
      <c r="B123" s="26"/>
      <c r="C123" s="31" t="s">
        <v>1646</v>
      </c>
      <c r="D123" s="23"/>
      <c r="E123" s="15">
        <v>4650000</v>
      </c>
      <c r="F123" s="215">
        <f>3600000+650000</f>
        <v>4250000</v>
      </c>
      <c r="G123" s="12">
        <f t="shared" si="1"/>
        <v>-8.6021505376344098</v>
      </c>
      <c r="H123" s="356" t="s">
        <v>1193</v>
      </c>
    </row>
    <row r="124" spans="1:10">
      <c r="A124" s="25"/>
      <c r="B124" s="26"/>
      <c r="C124" s="31" t="s">
        <v>839</v>
      </c>
      <c r="D124" s="23"/>
      <c r="E124" s="434">
        <v>1414800</v>
      </c>
      <c r="F124" s="6">
        <v>1010000</v>
      </c>
      <c r="G124" s="12">
        <f t="shared" si="1"/>
        <v>-28.611817924795023</v>
      </c>
      <c r="H124" s="356" t="s">
        <v>1194</v>
      </c>
    </row>
    <row r="125" spans="1:10">
      <c r="A125" s="155"/>
      <c r="B125" s="158">
        <v>2.2000000000000002</v>
      </c>
      <c r="C125" s="159" t="s">
        <v>30</v>
      </c>
      <c r="D125" s="160"/>
      <c r="E125" s="442">
        <f>SUM(E126:E129)</f>
        <v>6297473.0800000001</v>
      </c>
      <c r="F125" s="157">
        <f>SUM(F126:F129)</f>
        <v>7445000</v>
      </c>
      <c r="G125" s="178">
        <f t="shared" si="1"/>
        <v>18.222021839909157</v>
      </c>
      <c r="J125" s="453"/>
    </row>
    <row r="126" spans="1:10">
      <c r="A126" s="25"/>
      <c r="B126" s="26"/>
      <c r="C126" s="31" t="s">
        <v>31</v>
      </c>
      <c r="D126" s="23"/>
      <c r="E126" s="443">
        <v>5792473.0800000001</v>
      </c>
      <c r="F126" s="6">
        <v>7000000</v>
      </c>
      <c r="G126" s="12">
        <f t="shared" si="1"/>
        <v>20.846483070750843</v>
      </c>
      <c r="H126" s="356" t="s">
        <v>1195</v>
      </c>
    </row>
    <row r="127" spans="1:10">
      <c r="A127" s="25"/>
      <c r="B127" s="26"/>
      <c r="C127" s="31" t="s">
        <v>32</v>
      </c>
      <c r="D127" s="23"/>
      <c r="E127" s="435">
        <v>120000</v>
      </c>
      <c r="F127" s="6">
        <v>60000</v>
      </c>
      <c r="G127" s="12">
        <f t="shared" si="1"/>
        <v>-50</v>
      </c>
      <c r="H127" s="356" t="s">
        <v>1196</v>
      </c>
    </row>
    <row r="128" spans="1:10">
      <c r="A128" s="25"/>
      <c r="B128" s="26"/>
      <c r="C128" s="31" t="s">
        <v>33</v>
      </c>
      <c r="D128" s="23"/>
      <c r="E128" s="435">
        <v>350000</v>
      </c>
      <c r="F128" s="6">
        <v>350000</v>
      </c>
      <c r="G128" s="12">
        <f t="shared" si="1"/>
        <v>0</v>
      </c>
      <c r="H128" s="356" t="s">
        <v>1197</v>
      </c>
    </row>
    <row r="129" spans="1:8">
      <c r="A129" s="25"/>
      <c r="B129" s="26"/>
      <c r="C129" s="31" t="s">
        <v>34</v>
      </c>
      <c r="D129" s="23"/>
      <c r="E129" s="443">
        <v>35000</v>
      </c>
      <c r="F129" s="6">
        <v>35000</v>
      </c>
      <c r="G129" s="12">
        <f t="shared" si="1"/>
        <v>0</v>
      </c>
      <c r="H129" s="356" t="s">
        <v>1198</v>
      </c>
    </row>
    <row r="130" spans="1:8">
      <c r="A130" s="155"/>
      <c r="B130" s="158">
        <v>2.2999999999999998</v>
      </c>
      <c r="C130" s="159" t="s">
        <v>35</v>
      </c>
      <c r="D130" s="160"/>
      <c r="E130" s="442">
        <f>SUM(E131:E141)</f>
        <v>12787414.91</v>
      </c>
      <c r="F130" s="157">
        <f>SUM(F131:F141)</f>
        <v>13464468.85</v>
      </c>
      <c r="G130" s="178">
        <f t="shared" si="1"/>
        <v>5.2946896989361818</v>
      </c>
    </row>
    <row r="131" spans="1:8">
      <c r="A131" s="25"/>
      <c r="B131" s="26"/>
      <c r="C131" s="31" t="s">
        <v>763</v>
      </c>
      <c r="D131" s="23"/>
      <c r="E131" s="434">
        <v>1042142</v>
      </c>
      <c r="F131" s="6">
        <v>1146356.2</v>
      </c>
      <c r="G131" s="12">
        <f t="shared" si="1"/>
        <v>9.9999999999999947</v>
      </c>
      <c r="H131" s="356" t="s">
        <v>1199</v>
      </c>
    </row>
    <row r="132" spans="1:8">
      <c r="A132" s="25"/>
      <c r="B132" s="26"/>
      <c r="C132" s="31" t="s">
        <v>764</v>
      </c>
      <c r="D132" s="23"/>
      <c r="E132" s="443">
        <v>22032</v>
      </c>
      <c r="F132" s="6">
        <v>24235.200000000001</v>
      </c>
      <c r="G132" s="12">
        <f t="shared" ref="G132:G166" si="2">(F132-E132)/E132*100</f>
        <v>10.000000000000004</v>
      </c>
      <c r="H132" s="356" t="s">
        <v>1200</v>
      </c>
    </row>
    <row r="133" spans="1:8">
      <c r="A133" s="25"/>
      <c r="B133" s="26"/>
      <c r="C133" s="31" t="s">
        <v>765</v>
      </c>
      <c r="D133" s="23"/>
      <c r="E133" s="434">
        <v>1864620.91</v>
      </c>
      <c r="F133" s="6">
        <v>2051083</v>
      </c>
      <c r="G133" s="12">
        <f t="shared" si="2"/>
        <v>9.9999999463698011</v>
      </c>
      <c r="H133" s="356" t="s">
        <v>1201</v>
      </c>
    </row>
    <row r="134" spans="1:8">
      <c r="A134" s="25"/>
      <c r="B134" s="26"/>
      <c r="C134" s="31" t="s">
        <v>766</v>
      </c>
      <c r="D134" s="23"/>
      <c r="E134" s="443">
        <v>337388</v>
      </c>
      <c r="F134" s="6">
        <v>371126.8</v>
      </c>
      <c r="G134" s="12">
        <f t="shared" si="2"/>
        <v>9.9999999999999964</v>
      </c>
      <c r="H134" s="356" t="s">
        <v>1202</v>
      </c>
    </row>
    <row r="135" spans="1:8">
      <c r="A135" s="25"/>
      <c r="B135" s="26"/>
      <c r="C135" s="31" t="s">
        <v>767</v>
      </c>
      <c r="D135" s="23"/>
      <c r="E135" s="443">
        <v>145162</v>
      </c>
      <c r="F135" s="6">
        <v>159678.20000000001</v>
      </c>
      <c r="G135" s="12">
        <f t="shared" si="2"/>
        <v>10.000000000000007</v>
      </c>
      <c r="H135" s="356" t="s">
        <v>1203</v>
      </c>
    </row>
    <row r="136" spans="1:8">
      <c r="A136" s="25"/>
      <c r="B136" s="26"/>
      <c r="C136" s="31" t="s">
        <v>768</v>
      </c>
      <c r="D136" s="23"/>
      <c r="E136" s="443">
        <v>408524</v>
      </c>
      <c r="F136" s="6">
        <v>449376.4</v>
      </c>
      <c r="G136" s="12">
        <f t="shared" si="2"/>
        <v>10.000000000000005</v>
      </c>
      <c r="H136" s="356" t="s">
        <v>1204</v>
      </c>
    </row>
    <row r="137" spans="1:8">
      <c r="A137" s="25"/>
      <c r="B137" s="26"/>
      <c r="C137" s="31" t="s">
        <v>769</v>
      </c>
      <c r="D137" s="23"/>
      <c r="E137" s="434">
        <v>2502765.5</v>
      </c>
      <c r="F137" s="6">
        <v>2753042.05</v>
      </c>
      <c r="G137" s="12">
        <f t="shared" si="2"/>
        <v>9.9999999999999929</v>
      </c>
      <c r="H137" s="356" t="s">
        <v>1205</v>
      </c>
    </row>
    <row r="138" spans="1:8">
      <c r="A138" s="25"/>
      <c r="B138" s="26"/>
      <c r="C138" s="31" t="s">
        <v>770</v>
      </c>
      <c r="D138" s="23"/>
      <c r="E138" s="434">
        <v>5166122.5</v>
      </c>
      <c r="F138" s="6">
        <v>3600000</v>
      </c>
      <c r="G138" s="12">
        <f t="shared" si="2"/>
        <v>-30.31524126653985</v>
      </c>
      <c r="H138" s="356" t="s">
        <v>1206</v>
      </c>
    </row>
    <row r="139" spans="1:8">
      <c r="A139" s="25"/>
      <c r="B139" s="26"/>
      <c r="C139" s="31" t="s">
        <v>771</v>
      </c>
      <c r="D139" s="23"/>
      <c r="E139" s="443">
        <v>926320</v>
      </c>
      <c r="F139" s="6">
        <v>2500000</v>
      </c>
      <c r="G139" s="12">
        <f t="shared" si="2"/>
        <v>169.88513688574142</v>
      </c>
      <c r="H139" s="356" t="s">
        <v>1207</v>
      </c>
    </row>
    <row r="140" spans="1:8">
      <c r="A140" s="25"/>
      <c r="B140" s="26"/>
      <c r="C140" s="31" t="s">
        <v>772</v>
      </c>
      <c r="D140" s="23"/>
      <c r="E140" s="443">
        <v>224983</v>
      </c>
      <c r="F140" s="6">
        <v>247481</v>
      </c>
      <c r="G140" s="12">
        <f t="shared" si="2"/>
        <v>9.9998666565918306</v>
      </c>
      <c r="H140" s="356" t="s">
        <v>1208</v>
      </c>
    </row>
    <row r="141" spans="1:8">
      <c r="A141" s="25"/>
      <c r="B141" s="26"/>
      <c r="C141" s="31" t="s">
        <v>38</v>
      </c>
      <c r="D141" s="23"/>
      <c r="E141" s="15">
        <v>147355</v>
      </c>
      <c r="F141" s="6">
        <v>162090</v>
      </c>
      <c r="G141" s="12">
        <f t="shared" si="2"/>
        <v>9.9996606833836648</v>
      </c>
      <c r="H141" s="356" t="s">
        <v>1209</v>
      </c>
    </row>
    <row r="142" spans="1:8">
      <c r="A142" s="155"/>
      <c r="B142" s="158">
        <v>2.4</v>
      </c>
      <c r="C142" s="160" t="s">
        <v>1214</v>
      </c>
      <c r="D142" s="160"/>
      <c r="E142" s="442">
        <f>SUM(E143)</f>
        <v>1000000</v>
      </c>
      <c r="F142" s="157">
        <f>SUM(F143)</f>
        <v>1041555.46</v>
      </c>
      <c r="G142" s="178">
        <f t="shared" si="2"/>
        <v>4.1555459999999957</v>
      </c>
    </row>
    <row r="143" spans="1:8">
      <c r="A143" s="25"/>
      <c r="B143" s="26"/>
      <c r="C143" s="23" t="s">
        <v>1214</v>
      </c>
      <c r="D143" s="23"/>
      <c r="E143" s="443">
        <v>1000000</v>
      </c>
      <c r="F143" s="6">
        <v>1041555.46</v>
      </c>
      <c r="G143" s="12">
        <f t="shared" si="2"/>
        <v>4.1555459999999957</v>
      </c>
      <c r="H143" s="356" t="s">
        <v>1215</v>
      </c>
    </row>
    <row r="144" spans="1:8">
      <c r="A144" s="155"/>
      <c r="B144" s="158">
        <v>2.5</v>
      </c>
      <c r="C144" s="160" t="s">
        <v>39</v>
      </c>
      <c r="D144" s="160"/>
      <c r="E144" s="442">
        <f>SUM(E145:E148)</f>
        <v>82083635.900000006</v>
      </c>
      <c r="F144" s="157">
        <f>SUM(F145:F148)</f>
        <v>75238944.795454502</v>
      </c>
      <c r="G144" s="178">
        <f t="shared" si="2"/>
        <v>-8.3386792379472361</v>
      </c>
    </row>
    <row r="145" spans="1:10">
      <c r="A145" s="25"/>
      <c r="B145" s="26"/>
      <c r="C145" s="31" t="s">
        <v>40</v>
      </c>
      <c r="D145" s="23"/>
      <c r="E145" s="434">
        <f>29701033+2800000</f>
        <v>32501033</v>
      </c>
      <c r="F145" s="6">
        <v>39884029.219999999</v>
      </c>
      <c r="G145" s="12">
        <f t="shared" si="2"/>
        <v>22.7161894208101</v>
      </c>
      <c r="H145" s="356" t="s">
        <v>1210</v>
      </c>
    </row>
    <row r="146" spans="1:10">
      <c r="A146" s="25"/>
      <c r="B146" s="26"/>
      <c r="C146" s="31" t="s">
        <v>41</v>
      </c>
      <c r="D146" s="23"/>
      <c r="E146" s="434">
        <v>18077931.899999999</v>
      </c>
      <c r="F146" s="6">
        <f>20893024.5054545+3877723.07+800000</f>
        <v>25570747.5754545</v>
      </c>
      <c r="G146" s="12">
        <f t="shared" si="2"/>
        <v>41.44730557069142</v>
      </c>
      <c r="H146" s="356" t="s">
        <v>1211</v>
      </c>
    </row>
    <row r="147" spans="1:10">
      <c r="A147" s="25"/>
      <c r="B147" s="26"/>
      <c r="C147" s="23" t="s">
        <v>42</v>
      </c>
      <c r="D147" s="23"/>
      <c r="E147" s="434">
        <v>29004671</v>
      </c>
      <c r="F147" s="488">
        <v>7550648</v>
      </c>
      <c r="G147" s="12">
        <f t="shared" si="2"/>
        <v>-73.967475790364929</v>
      </c>
      <c r="H147" s="356" t="s">
        <v>1212</v>
      </c>
    </row>
    <row r="148" spans="1:10">
      <c r="A148" s="25"/>
      <c r="B148" s="26"/>
      <c r="C148" s="23" t="s">
        <v>43</v>
      </c>
      <c r="D148" s="23"/>
      <c r="E148" s="15">
        <v>2500000</v>
      </c>
      <c r="F148" s="6">
        <v>2233520</v>
      </c>
      <c r="G148" s="12">
        <f t="shared" si="2"/>
        <v>-10.6592</v>
      </c>
      <c r="H148" s="356" t="s">
        <v>1213</v>
      </c>
    </row>
    <row r="149" spans="1:10">
      <c r="A149" s="155"/>
      <c r="B149" s="158">
        <v>2.6</v>
      </c>
      <c r="C149" s="160" t="s">
        <v>44</v>
      </c>
      <c r="D149" s="160"/>
      <c r="E149" s="442">
        <f>SUM(E150:E153)</f>
        <v>2258196</v>
      </c>
      <c r="F149" s="157">
        <f>SUM(F150:F153)</f>
        <v>3149572</v>
      </c>
      <c r="G149" s="178">
        <f t="shared" si="2"/>
        <v>39.472924405144639</v>
      </c>
    </row>
    <row r="150" spans="1:10">
      <c r="A150" s="25"/>
      <c r="B150" s="26"/>
      <c r="C150" s="23" t="s">
        <v>45</v>
      </c>
      <c r="D150" s="23"/>
      <c r="E150" s="224">
        <f>E28</f>
        <v>236511</v>
      </c>
      <c r="F150" s="224">
        <f>F28</f>
        <v>217987</v>
      </c>
      <c r="G150" s="12">
        <f t="shared" si="2"/>
        <v>-7.8321938514487695</v>
      </c>
      <c r="H150" s="356" t="s">
        <v>1216</v>
      </c>
    </row>
    <row r="151" spans="1:10">
      <c r="A151" s="25"/>
      <c r="B151" s="26"/>
      <c r="C151" s="23" t="s">
        <v>1219</v>
      </c>
      <c r="D151" s="23"/>
      <c r="E151" s="443">
        <v>1467345</v>
      </c>
      <c r="F151" s="215">
        <v>1854465</v>
      </c>
      <c r="G151" s="12">
        <f t="shared" si="2"/>
        <v>26.382343620620919</v>
      </c>
      <c r="H151" s="356" t="s">
        <v>1217</v>
      </c>
    </row>
    <row r="152" spans="1:10">
      <c r="A152" s="25"/>
      <c r="B152" s="26"/>
      <c r="C152" s="23" t="s">
        <v>1220</v>
      </c>
      <c r="D152" s="23"/>
      <c r="E152" s="443">
        <v>60000</v>
      </c>
      <c r="F152" s="6">
        <v>700000</v>
      </c>
      <c r="G152" s="12">
        <f t="shared" si="2"/>
        <v>1066.6666666666665</v>
      </c>
      <c r="H152" s="356" t="s">
        <v>1218</v>
      </c>
    </row>
    <row r="153" spans="1:10" ht="15" customHeight="1">
      <c r="A153" s="25"/>
      <c r="B153" s="26"/>
      <c r="C153" s="23" t="s">
        <v>1221</v>
      </c>
      <c r="D153" s="23"/>
      <c r="E153" s="443">
        <v>494340</v>
      </c>
      <c r="F153" s="487">
        <v>377120</v>
      </c>
      <c r="G153" s="12">
        <f t="shared" si="2"/>
        <v>-23.712424647004084</v>
      </c>
      <c r="H153" s="356" t="s">
        <v>1218</v>
      </c>
    </row>
    <row r="154" spans="1:10">
      <c r="A154" s="155"/>
      <c r="B154" s="158">
        <v>2.7</v>
      </c>
      <c r="C154" s="159" t="s">
        <v>78</v>
      </c>
      <c r="D154" s="160"/>
      <c r="E154" s="442">
        <f>SUM(E155:E157)</f>
        <v>7325746.9699999997</v>
      </c>
      <c r="F154" s="157">
        <f>SUM(F155:F157)</f>
        <v>7065893.7272727303</v>
      </c>
      <c r="G154" s="178">
        <f t="shared" si="2"/>
        <v>-3.5471228229886491</v>
      </c>
    </row>
    <row r="155" spans="1:10">
      <c r="A155" s="10"/>
      <c r="B155" s="21"/>
      <c r="C155" s="22" t="s">
        <v>1225</v>
      </c>
      <c r="D155" s="23"/>
      <c r="E155" s="437">
        <f>5525746.97+E52</f>
        <v>7325746.9699999997</v>
      </c>
      <c r="F155" s="207">
        <f>5474805+F52</f>
        <v>7065893.7272727303</v>
      </c>
      <c r="G155" s="12">
        <f t="shared" si="2"/>
        <v>-3.5471228229886491</v>
      </c>
      <c r="H155" s="356" t="s">
        <v>1222</v>
      </c>
      <c r="J155" s="211">
        <v>7065894</v>
      </c>
    </row>
    <row r="156" spans="1:10">
      <c r="A156" s="24"/>
      <c r="B156" s="21"/>
      <c r="C156" s="22" t="s">
        <v>1226</v>
      </c>
      <c r="D156" s="23"/>
      <c r="E156" s="437">
        <v>0</v>
      </c>
      <c r="F156" s="207">
        <v>0</v>
      </c>
      <c r="G156" s="12" t="e">
        <f t="shared" si="2"/>
        <v>#DIV/0!</v>
      </c>
      <c r="H156" s="356" t="s">
        <v>1223</v>
      </c>
    </row>
    <row r="157" spans="1:10">
      <c r="A157" s="24"/>
      <c r="B157" s="21"/>
      <c r="C157" s="22" t="s">
        <v>1227</v>
      </c>
      <c r="D157" s="23"/>
      <c r="E157" s="437">
        <v>0</v>
      </c>
      <c r="F157" s="217">
        <v>0</v>
      </c>
      <c r="G157" s="12" t="e">
        <f t="shared" si="2"/>
        <v>#DIV/0!</v>
      </c>
      <c r="H157" s="356" t="s">
        <v>1224</v>
      </c>
    </row>
    <row r="158" spans="1:10">
      <c r="A158" s="155"/>
      <c r="B158" s="158">
        <v>2.8</v>
      </c>
      <c r="C158" s="159" t="s">
        <v>49</v>
      </c>
      <c r="D158" s="160"/>
      <c r="E158" s="442">
        <f>SUM(E159:E160)</f>
        <v>9266686.9900000002</v>
      </c>
      <c r="F158" s="157">
        <f>SUM(F159:F160)</f>
        <v>10720296.879999999</v>
      </c>
      <c r="G158" s="178">
        <f t="shared" si="2"/>
        <v>15.68640325899255</v>
      </c>
    </row>
    <row r="159" spans="1:10">
      <c r="A159" s="212"/>
      <c r="B159" s="213"/>
      <c r="C159" s="214" t="s">
        <v>1228</v>
      </c>
      <c r="D159" s="214"/>
      <c r="E159" s="447">
        <f>8168120-400000+17566.99+60000+21000+400000</f>
        <v>8266686.9900000002</v>
      </c>
      <c r="F159" s="193">
        <v>9560296.879999999</v>
      </c>
      <c r="G159" s="16">
        <f t="shared" si="2"/>
        <v>15.648468262616518</v>
      </c>
      <c r="H159" s="356" t="s">
        <v>1229</v>
      </c>
      <c r="J159" s="453"/>
    </row>
    <row r="160" spans="1:10">
      <c r="A160" s="25"/>
      <c r="B160" s="26"/>
      <c r="C160" s="23" t="s">
        <v>49</v>
      </c>
      <c r="D160" s="23"/>
      <c r="E160" s="436">
        <v>1000000</v>
      </c>
      <c r="F160" s="6">
        <v>1160000</v>
      </c>
      <c r="G160" s="12">
        <f t="shared" si="2"/>
        <v>16</v>
      </c>
      <c r="H160" s="356" t="s">
        <v>1231</v>
      </c>
    </row>
    <row r="161" spans="1:8">
      <c r="A161" s="148">
        <v>3</v>
      </c>
      <c r="B161" s="161" t="s">
        <v>840</v>
      </c>
      <c r="C161" s="142"/>
      <c r="D161" s="142"/>
      <c r="E161" s="445">
        <f>SUM(E162:E164)</f>
        <v>30689259.57</v>
      </c>
      <c r="F161" s="154">
        <f>SUM(F162:F164)</f>
        <v>34560508.939999998</v>
      </c>
      <c r="G161" s="173">
        <f t="shared" si="2"/>
        <v>12.61434594461282</v>
      </c>
    </row>
    <row r="162" spans="1:8">
      <c r="A162" s="171"/>
      <c r="B162" s="172"/>
      <c r="C162" s="172" t="s">
        <v>841</v>
      </c>
      <c r="D162" s="172"/>
      <c r="E162" s="6">
        <v>8411957.3200000003</v>
      </c>
      <c r="F162" s="6">
        <v>9750682.0600000005</v>
      </c>
      <c r="G162" s="180">
        <f t="shared" si="2"/>
        <v>15.914545082356648</v>
      </c>
      <c r="H162" s="356" t="s">
        <v>1232</v>
      </c>
    </row>
    <row r="163" spans="1:8">
      <c r="A163" s="33"/>
      <c r="B163" s="34"/>
      <c r="C163" s="34" t="s">
        <v>842</v>
      </c>
      <c r="D163" s="34"/>
      <c r="E163" s="6">
        <v>22248100.359999999</v>
      </c>
      <c r="F163" s="6">
        <v>24684222.510000002</v>
      </c>
      <c r="G163" s="12">
        <f t="shared" si="2"/>
        <v>10.949798457309738</v>
      </c>
      <c r="H163" s="356" t="s">
        <v>1230</v>
      </c>
    </row>
    <row r="164" spans="1:8">
      <c r="A164" s="33"/>
      <c r="B164" s="34"/>
      <c r="C164" s="34" t="s">
        <v>843</v>
      </c>
      <c r="D164" s="34"/>
      <c r="E164" s="6">
        <v>29201.89</v>
      </c>
      <c r="F164" s="6">
        <v>125604.36999999998</v>
      </c>
      <c r="G164" s="12">
        <f t="shared" si="2"/>
        <v>330.12411182974796</v>
      </c>
      <c r="H164" s="356" t="s">
        <v>1233</v>
      </c>
    </row>
    <row r="165" spans="1:8">
      <c r="A165" s="162">
        <v>4</v>
      </c>
      <c r="B165" s="163" t="s">
        <v>844</v>
      </c>
      <c r="C165" s="163"/>
      <c r="D165" s="163"/>
      <c r="E165" s="445">
        <f>4897963.6+7000000</f>
        <v>11897963.6</v>
      </c>
      <c r="F165" s="499">
        <v>0</v>
      </c>
      <c r="G165" s="173">
        <f t="shared" si="2"/>
        <v>-100</v>
      </c>
      <c r="H165" s="356" t="s">
        <v>1234</v>
      </c>
    </row>
    <row r="166" spans="1:8">
      <c r="A166" s="195"/>
      <c r="B166" s="196"/>
      <c r="C166" s="197"/>
      <c r="D166" s="198" t="s">
        <v>77</v>
      </c>
      <c r="E166" s="449">
        <f>SUM(E113,E91,E161,E165)</f>
        <v>357376564.90000004</v>
      </c>
      <c r="F166" s="199">
        <f>SUM(F113,F91,F161,F165)</f>
        <v>367849020.19272721</v>
      </c>
      <c r="G166" s="200">
        <f t="shared" si="2"/>
        <v>2.9303699014672495</v>
      </c>
    </row>
    <row r="167" spans="1:8">
      <c r="A167" s="300"/>
      <c r="B167" s="302" t="s">
        <v>1236</v>
      </c>
      <c r="C167" s="301"/>
      <c r="D167" s="302"/>
      <c r="E167" s="303">
        <f>E89-E166</f>
        <v>-8915169.6654545665</v>
      </c>
      <c r="F167" s="303">
        <f>F89-F166</f>
        <v>-18473017.800302982</v>
      </c>
      <c r="G167" s="303"/>
      <c r="H167" s="358"/>
    </row>
    <row r="168" spans="1:8">
      <c r="A168" s="297"/>
      <c r="B168" s="302" t="s">
        <v>810</v>
      </c>
      <c r="C168" s="298"/>
      <c r="D168" s="302"/>
      <c r="E168" s="450">
        <f>(E89-E15-E37)-(E166-E161)</f>
        <v>15833351.534545422</v>
      </c>
      <c r="F168" s="299">
        <f>(F89-F15-F37)-(F166-F161)</f>
        <v>10787886.50969702</v>
      </c>
      <c r="G168" s="299"/>
    </row>
  </sheetData>
  <sheetProtection selectLockedCells="1"/>
  <autoFilter ref="A1:H167">
    <filterColumn colId="1" showButton="0"/>
    <filterColumn colId="2" showButton="0"/>
  </autoFilter>
  <mergeCells count="3">
    <mergeCell ref="B1:D1"/>
    <mergeCell ref="H5:H9"/>
    <mergeCell ref="H11:H13"/>
  </mergeCells>
  <phoneticPr fontId="47" type="noConversion"/>
  <hyperlinks>
    <hyperlink ref="F21" r:id="rId1" display="รายงานเรียกเก็บip(1).xlsx"/>
  </hyperlinks>
  <pageMargins left="0.11811023622047245" right="0.11811023622047245" top="0.55118110236220474" bottom="0.55118110236220474" header="0.11811023622047245" footer="0.11811023622047245"/>
  <pageSetup paperSize="9" scale="64" fitToHeight="0" orientation="portrait" r:id="rId2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76"/>
  <sheetViews>
    <sheetView zoomScale="70" zoomScaleNormal="70" workbookViewId="0">
      <pane xSplit="3" ySplit="22" topLeftCell="D23" activePane="bottomRight" state="frozen"/>
      <selection pane="topRight" activeCell="D1" sqref="D1"/>
      <selection pane="bottomLeft" activeCell="A23" sqref="A23"/>
      <selection pane="bottomRight" activeCell="D10" sqref="D10"/>
    </sheetView>
  </sheetViews>
  <sheetFormatPr defaultColWidth="9.125" defaultRowHeight="21"/>
  <cols>
    <col min="1" max="1" width="21.375" style="348" customWidth="1"/>
    <col min="2" max="2" width="69.375" style="269" customWidth="1"/>
    <col min="3" max="3" width="28.625" style="269" customWidth="1"/>
    <col min="4" max="4" width="33" style="269" bestFit="1" customWidth="1"/>
    <col min="5" max="5" width="43.875" style="269" customWidth="1"/>
    <col min="6" max="6" width="9.125" style="269"/>
    <col min="7" max="7" width="6.375" style="263" customWidth="1"/>
    <col min="8" max="8" width="18.625" style="263" customWidth="1"/>
    <col min="9" max="9" width="16.125" style="263" customWidth="1"/>
    <col min="10" max="10" width="38.125" style="263" customWidth="1"/>
    <col min="11" max="11" width="72.375" style="263" customWidth="1"/>
    <col min="12" max="12" width="9.125" style="269" customWidth="1"/>
    <col min="13" max="16384" width="9.125" style="269"/>
  </cols>
  <sheetData>
    <row r="1" spans="1:26">
      <c r="Z1" s="269" t="s">
        <v>1423</v>
      </c>
    </row>
    <row r="2" spans="1:26" hidden="1">
      <c r="A2" s="255" t="s">
        <v>773</v>
      </c>
      <c r="B2" s="292" t="s">
        <v>789</v>
      </c>
      <c r="C2" s="264">
        <f>ประมาณการรายได้!F55-ประมาณการรายได้!F30</f>
        <v>344076397.76242423</v>
      </c>
      <c r="G2" s="269"/>
      <c r="H2" s="269"/>
      <c r="I2" s="269"/>
      <c r="J2" s="269"/>
      <c r="K2" s="269"/>
    </row>
    <row r="3" spans="1:26" hidden="1">
      <c r="A3" s="255" t="s">
        <v>774</v>
      </c>
      <c r="B3" s="292" t="s">
        <v>790</v>
      </c>
      <c r="C3" s="264">
        <f>ประมาณการรายจ่าย!F62-ประมาณการรายจ่าย!F60</f>
        <v>333288511.25272721</v>
      </c>
      <c r="G3" s="269"/>
      <c r="H3" s="269"/>
      <c r="I3" s="269"/>
      <c r="J3" s="269"/>
      <c r="K3" s="269"/>
    </row>
    <row r="4" spans="1:26">
      <c r="A4" s="255" t="s">
        <v>775</v>
      </c>
      <c r="B4" s="292" t="s">
        <v>791</v>
      </c>
      <c r="C4" s="264">
        <f>SUM(C2-C3)</f>
        <v>10787886.50969702</v>
      </c>
      <c r="G4" s="269"/>
      <c r="H4" s="269"/>
      <c r="I4" s="269"/>
      <c r="J4" s="269"/>
      <c r="K4" s="269"/>
      <c r="Z4" s="269" t="s">
        <v>1424</v>
      </c>
    </row>
    <row r="5" spans="1:26" hidden="1">
      <c r="A5" s="255" t="s">
        <v>776</v>
      </c>
      <c r="B5" s="292" t="s">
        <v>792</v>
      </c>
      <c r="C5" s="350" t="str">
        <f>IF(C4&gt;0,"เกินดุล",IF(C4=0,"สมดุล","ขาดดุล"))</f>
        <v>เกินดุล</v>
      </c>
      <c r="G5" s="269"/>
      <c r="H5" s="269"/>
      <c r="I5" s="269"/>
      <c r="J5" s="269"/>
      <c r="K5" s="269"/>
    </row>
    <row r="6" spans="1:26" hidden="1">
      <c r="A6" s="347" t="s">
        <v>777</v>
      </c>
      <c r="B6" s="292" t="s">
        <v>793</v>
      </c>
      <c r="C6" s="264">
        <f>IF(C4&lt;=0,0,ROUNDUP((C4*20%),2))</f>
        <v>2157577.3099999996</v>
      </c>
      <c r="G6" s="269"/>
      <c r="H6" s="269"/>
      <c r="I6" s="269"/>
      <c r="J6" s="269"/>
      <c r="K6" s="269"/>
    </row>
    <row r="7" spans="1:26">
      <c r="A7" s="255" t="s">
        <v>778</v>
      </c>
      <c r="B7" s="292" t="s">
        <v>794</v>
      </c>
      <c r="C7" s="264">
        <f>กรอกเพิ่ม!C44</f>
        <v>886314.47339394025</v>
      </c>
      <c r="G7" s="269"/>
      <c r="H7" s="269"/>
      <c r="I7" s="269"/>
      <c r="J7" s="269"/>
      <c r="K7" s="269"/>
      <c r="Z7" s="269" t="s">
        <v>1425</v>
      </c>
    </row>
    <row r="8" spans="1:26" hidden="1">
      <c r="A8" s="255" t="s">
        <v>779</v>
      </c>
      <c r="B8" s="293" t="s">
        <v>795</v>
      </c>
      <c r="C8" s="351">
        <f>IF(C4=0,0,(C7/C4)*100)</f>
        <v>8.2158305298934096</v>
      </c>
      <c r="G8" s="269"/>
      <c r="H8" s="269"/>
      <c r="I8" s="269"/>
      <c r="J8" s="269"/>
      <c r="K8" s="269"/>
    </row>
    <row r="9" spans="1:26" hidden="1">
      <c r="A9" s="255" t="s">
        <v>780</v>
      </c>
      <c r="B9" s="292" t="s">
        <v>796</v>
      </c>
      <c r="C9" s="264">
        <f>C6-C7</f>
        <v>1271262.8366060592</v>
      </c>
      <c r="G9" s="269"/>
      <c r="H9" s="269"/>
      <c r="I9" s="269"/>
      <c r="J9" s="269"/>
      <c r="K9" s="269"/>
    </row>
    <row r="10" spans="1:26">
      <c r="A10" s="255" t="s">
        <v>781</v>
      </c>
      <c r="B10" s="257" t="s">
        <v>1086</v>
      </c>
      <c r="C10" s="264">
        <f>กรอกเพิ่ม!C3</f>
        <v>169849114.13</v>
      </c>
      <c r="G10" s="269"/>
      <c r="H10" s="269"/>
      <c r="I10" s="269"/>
      <c r="J10" s="269"/>
      <c r="K10" s="269"/>
      <c r="Z10" s="269" t="s">
        <v>1426</v>
      </c>
    </row>
    <row r="11" spans="1:26" hidden="1">
      <c r="A11" s="256" t="s">
        <v>782</v>
      </c>
      <c r="B11" s="257" t="s">
        <v>1087</v>
      </c>
      <c r="C11" s="264">
        <f>กรอกเพิ่ม!C5</f>
        <v>35035810.200000003</v>
      </c>
      <c r="G11" s="269"/>
      <c r="H11" s="269"/>
      <c r="I11" s="269"/>
      <c r="J11" s="269"/>
      <c r="K11" s="269"/>
    </row>
    <row r="12" spans="1:26" hidden="1">
      <c r="A12" s="256" t="s">
        <v>783</v>
      </c>
      <c r="B12" s="258" t="s">
        <v>797</v>
      </c>
      <c r="C12" s="351">
        <f>SUM(C3/12)</f>
        <v>27774042.604393933</v>
      </c>
      <c r="G12" s="269"/>
      <c r="H12" s="269"/>
      <c r="I12" s="269"/>
      <c r="J12" s="269"/>
      <c r="K12" s="269"/>
    </row>
    <row r="13" spans="1:26">
      <c r="A13" s="256" t="s">
        <v>784</v>
      </c>
      <c r="B13" s="257" t="s">
        <v>798</v>
      </c>
      <c r="C13" s="264">
        <f>C10/C12</f>
        <v>6.1153904222473319</v>
      </c>
      <c r="G13" s="269"/>
      <c r="H13" s="269"/>
      <c r="I13" s="269"/>
      <c r="J13" s="269"/>
      <c r="K13" s="269"/>
      <c r="Z13" s="269" t="s">
        <v>1427</v>
      </c>
    </row>
    <row r="14" spans="1:26" hidden="1">
      <c r="A14" s="256" t="s">
        <v>785</v>
      </c>
      <c r="B14" s="259" t="s">
        <v>799</v>
      </c>
      <c r="C14" s="352">
        <f>SUM(C9:C10)</f>
        <v>171120376.96660605</v>
      </c>
      <c r="G14" s="269"/>
      <c r="H14" s="269"/>
      <c r="I14" s="269"/>
      <c r="J14" s="269"/>
      <c r="K14" s="269"/>
    </row>
    <row r="15" spans="1:26" hidden="1">
      <c r="B15" s="257" t="s">
        <v>800</v>
      </c>
      <c r="C15" s="353">
        <f>SUM(C14/C12)*100</f>
        <v>616.11620391024508</v>
      </c>
    </row>
    <row r="16" spans="1:26" ht="22.5">
      <c r="A16" s="256" t="s">
        <v>786</v>
      </c>
      <c r="B16" s="257" t="s">
        <v>801</v>
      </c>
      <c r="C16" s="265" t="str">
        <f>IF(C4&gt;=0, "Normal", "Risk")</f>
        <v>Normal</v>
      </c>
      <c r="Z16" s="269" t="s">
        <v>1428</v>
      </c>
    </row>
    <row r="17" spans="1:26" ht="22.5" hidden="1">
      <c r="A17" s="256" t="s">
        <v>787</v>
      </c>
      <c r="B17" s="260" t="s">
        <v>802</v>
      </c>
      <c r="C17" s="265" t="str">
        <f>IF(C9&gt;=0, "Normal", "Risk")</f>
        <v>Normal</v>
      </c>
    </row>
    <row r="18" spans="1:26" ht="22.5" hidden="1">
      <c r="A18" s="256" t="s">
        <v>788</v>
      </c>
      <c r="B18" s="260" t="s">
        <v>803</v>
      </c>
      <c r="C18" s="266" t="str">
        <f>IF(C15&gt;1, "Normal", "Risk")</f>
        <v>Normal</v>
      </c>
    </row>
    <row r="19" spans="1:26">
      <c r="B19" s="261" t="s">
        <v>804</v>
      </c>
      <c r="C19" s="267">
        <f>IF(AND(C16="Normal",C17="Normal",C18="Normal"),1,IF(AND(C16="Normal",C17="Normal",C18="Risk"),2,IF(AND(C16="Normal",C17="Risk",C18="Normal"),3,IF(AND(C16="Normal",C17="Risk",C18="Risk"),4,IF(AND(C16="Risk",C17="Normal",C18="Normal"),5,IF(AND(C16="Risk",C17="Normal",C18="Risk"),6,IF(AND(C16="Risk",C17="Risk",C18="Normal"),7,IF(AND(C16="Risk",C17="Risk",C18="Risk"),8,"Unknows"))))))))</f>
        <v>1</v>
      </c>
      <c r="Z19" s="269" t="s">
        <v>1429</v>
      </c>
    </row>
    <row r="20" spans="1:26" hidden="1">
      <c r="B20" s="262" t="s">
        <v>805</v>
      </c>
      <c r="C20" s="268" t="str">
        <f>VLOOKUP(C19,$A$30:$E$37,5,0)</f>
        <v xml:space="preserve"> ไม่ต้องปรับ</v>
      </c>
    </row>
    <row r="21" spans="1:26" hidden="1"/>
    <row r="22" spans="1:26" ht="113.25" customHeight="1">
      <c r="Z22" s="269" t="s">
        <v>1430</v>
      </c>
    </row>
    <row r="23" spans="1:26" hidden="1"/>
    <row r="24" spans="1:26" hidden="1"/>
    <row r="25" spans="1:26">
      <c r="A25" s="349"/>
      <c r="B25" s="270" t="s">
        <v>806</v>
      </c>
      <c r="C25" s="270" t="s">
        <v>807</v>
      </c>
      <c r="D25" s="270" t="s">
        <v>808</v>
      </c>
      <c r="E25" s="270"/>
      <c r="Z25" s="269" t="s">
        <v>1431</v>
      </c>
    </row>
    <row r="26" spans="1:26" ht="37.5" hidden="1">
      <c r="A26" s="271" t="s">
        <v>809</v>
      </c>
      <c r="B26" s="271" t="s">
        <v>810</v>
      </c>
      <c r="C26" s="271" t="s">
        <v>811</v>
      </c>
      <c r="D26" s="271" t="s">
        <v>812</v>
      </c>
      <c r="E26" s="546" t="s">
        <v>805</v>
      </c>
    </row>
    <row r="27" spans="1:26" hidden="1">
      <c r="A27" s="272" t="s">
        <v>813</v>
      </c>
      <c r="B27" s="273" t="s">
        <v>814</v>
      </c>
      <c r="C27" s="272" t="s">
        <v>815</v>
      </c>
      <c r="D27" s="273" t="s">
        <v>816</v>
      </c>
      <c r="E27" s="547"/>
    </row>
    <row r="28" spans="1:26" ht="21.75" thickBot="1">
      <c r="A28" s="274"/>
      <c r="B28" s="273" t="s">
        <v>817</v>
      </c>
      <c r="C28" s="275" t="s">
        <v>818</v>
      </c>
      <c r="D28" s="275" t="s">
        <v>819</v>
      </c>
      <c r="E28" s="547"/>
      <c r="Z28" s="269" t="s">
        <v>1432</v>
      </c>
    </row>
    <row r="29" spans="1:26" ht="21.75" hidden="1" thickBot="1">
      <c r="A29" s="276"/>
      <c r="B29" s="276"/>
      <c r="C29" s="277" t="s">
        <v>820</v>
      </c>
      <c r="D29" s="276"/>
      <c r="E29" s="548"/>
    </row>
    <row r="30" spans="1:26" ht="22.5" hidden="1" thickTop="1" thickBot="1">
      <c r="A30" s="278">
        <v>1</v>
      </c>
      <c r="B30" s="278" t="s">
        <v>821</v>
      </c>
      <c r="C30" s="278" t="s">
        <v>822</v>
      </c>
      <c r="D30" s="278" t="s">
        <v>823</v>
      </c>
      <c r="E30" s="279" t="s">
        <v>824</v>
      </c>
    </row>
    <row r="31" spans="1:26" ht="21.75" thickBot="1">
      <c r="A31" s="280">
        <v>2</v>
      </c>
      <c r="B31" s="280" t="s">
        <v>821</v>
      </c>
      <c r="C31" s="280" t="s">
        <v>822</v>
      </c>
      <c r="D31" s="281" t="s">
        <v>825</v>
      </c>
      <c r="E31" s="282" t="s">
        <v>826</v>
      </c>
      <c r="Z31" s="269" t="s">
        <v>1433</v>
      </c>
    </row>
    <row r="32" spans="1:26" ht="21.75" hidden="1" thickBot="1">
      <c r="A32" s="283">
        <v>3</v>
      </c>
      <c r="B32" s="283" t="s">
        <v>821</v>
      </c>
      <c r="C32" s="283" t="s">
        <v>827</v>
      </c>
      <c r="D32" s="283" t="s">
        <v>823</v>
      </c>
      <c r="E32" s="284" t="s">
        <v>828</v>
      </c>
    </row>
    <row r="33" spans="1:26" ht="21.75" hidden="1" thickBot="1">
      <c r="A33" s="285">
        <v>4</v>
      </c>
      <c r="B33" s="285" t="s">
        <v>821</v>
      </c>
      <c r="C33" s="285" t="s">
        <v>827</v>
      </c>
      <c r="D33" s="286" t="s">
        <v>825</v>
      </c>
      <c r="E33" s="287" t="s">
        <v>829</v>
      </c>
    </row>
    <row r="34" spans="1:26" ht="21.75" thickBot="1">
      <c r="A34" s="288">
        <v>5</v>
      </c>
      <c r="B34" s="289" t="s">
        <v>825</v>
      </c>
      <c r="C34" s="289" t="s">
        <v>830</v>
      </c>
      <c r="D34" s="288" t="s">
        <v>823</v>
      </c>
      <c r="E34" s="290" t="s">
        <v>831</v>
      </c>
      <c r="Z34" s="269" t="s">
        <v>1434</v>
      </c>
    </row>
    <row r="35" spans="1:26" ht="21.75" hidden="1" thickBot="1">
      <c r="A35" s="285">
        <v>6</v>
      </c>
      <c r="B35" s="286" t="s">
        <v>825</v>
      </c>
      <c r="C35" s="286" t="s">
        <v>830</v>
      </c>
      <c r="D35" s="286" t="s">
        <v>832</v>
      </c>
      <c r="E35" s="287" t="s">
        <v>833</v>
      </c>
    </row>
    <row r="36" spans="1:26" ht="21.75" hidden="1" thickBot="1">
      <c r="A36" s="283">
        <v>7</v>
      </c>
      <c r="B36" s="291" t="s">
        <v>825</v>
      </c>
      <c r="C36" s="291" t="s">
        <v>832</v>
      </c>
      <c r="D36" s="283" t="s">
        <v>823</v>
      </c>
      <c r="E36" s="284" t="s">
        <v>834</v>
      </c>
    </row>
    <row r="37" spans="1:26">
      <c r="A37" s="285">
        <v>8</v>
      </c>
      <c r="B37" s="286" t="s">
        <v>825</v>
      </c>
      <c r="C37" s="286" t="s">
        <v>832</v>
      </c>
      <c r="D37" s="286" t="s">
        <v>825</v>
      </c>
      <c r="E37" s="287" t="s">
        <v>835</v>
      </c>
      <c r="Z37" s="269" t="s">
        <v>1435</v>
      </c>
    </row>
    <row r="38" spans="1:26" hidden="1"/>
    <row r="39" spans="1:26" hidden="1"/>
    <row r="40" spans="1:26">
      <c r="Z40" s="269" t="s">
        <v>1436</v>
      </c>
    </row>
    <row r="41" spans="1:26" hidden="1"/>
    <row r="42" spans="1:26" hidden="1"/>
    <row r="43" spans="1:26">
      <c r="Z43" s="269" t="s">
        <v>1437</v>
      </c>
    </row>
    <row r="44" spans="1:26" hidden="1"/>
    <row r="45" spans="1:26" hidden="1"/>
    <row r="46" spans="1:26">
      <c r="Z46" s="269" t="s">
        <v>1438</v>
      </c>
    </row>
    <row r="47" spans="1:26" hidden="1"/>
    <row r="48" spans="1:26" hidden="1"/>
    <row r="49" spans="26:26">
      <c r="Z49" s="269" t="s">
        <v>1439</v>
      </c>
    </row>
    <row r="50" spans="26:26" hidden="1"/>
    <row r="51" spans="26:26" hidden="1"/>
    <row r="52" spans="26:26">
      <c r="Z52" s="269" t="s">
        <v>1440</v>
      </c>
    </row>
    <row r="53" spans="26:26" hidden="1"/>
    <row r="54" spans="26:26" hidden="1"/>
    <row r="55" spans="26:26">
      <c r="Z55" s="269" t="s">
        <v>1441</v>
      </c>
    </row>
    <row r="56" spans="26:26" hidden="1"/>
    <row r="57" spans="26:26" hidden="1"/>
    <row r="58" spans="26:26">
      <c r="Z58" s="269" t="s">
        <v>1442</v>
      </c>
    </row>
    <row r="59" spans="26:26" hidden="1"/>
    <row r="60" spans="26:26" hidden="1"/>
    <row r="61" spans="26:26">
      <c r="Z61" s="269" t="s">
        <v>1443</v>
      </c>
    </row>
    <row r="62" spans="26:26" hidden="1"/>
    <row r="63" spans="26:26" hidden="1"/>
    <row r="64" spans="26:26">
      <c r="Z64" s="269" t="s">
        <v>1444</v>
      </c>
    </row>
    <row r="65" spans="26:26" hidden="1"/>
    <row r="66" spans="26:26" hidden="1"/>
    <row r="67" spans="26:26">
      <c r="Z67" s="269" t="s">
        <v>1445</v>
      </c>
    </row>
    <row r="68" spans="26:26" hidden="1"/>
    <row r="69" spans="26:26" hidden="1"/>
    <row r="70" spans="26:26">
      <c r="Z70" s="269" t="s">
        <v>1446</v>
      </c>
    </row>
    <row r="71" spans="26:26" hidden="1"/>
    <row r="72" spans="26:26" hidden="1"/>
    <row r="73" spans="26:26">
      <c r="Z73" s="269" t="s">
        <v>1447</v>
      </c>
    </row>
    <row r="74" spans="26:26" hidden="1"/>
    <row r="75" spans="26:26" hidden="1"/>
    <row r="76" spans="26:26">
      <c r="Z76" s="269" t="s">
        <v>1448</v>
      </c>
    </row>
  </sheetData>
  <autoFilter ref="Z1:Z76">
    <filterColumn colId="0">
      <customFilters>
        <customFilter operator="notEqual" val=" "/>
      </customFilters>
    </filterColumn>
  </autoFilter>
  <mergeCells count="1">
    <mergeCell ref="E26:E29"/>
  </mergeCells>
  <conditionalFormatting sqref="E3:E24 B5:C5 E38:E1048576">
    <cfRule type="containsText" dxfId="16" priority="15" operator="containsText" text="เกินดุล">
      <formula>NOT(ISERROR(SEARCH("เกินดุล",B3)))</formula>
    </cfRule>
    <cfRule type="containsText" dxfId="15" priority="16" operator="containsText" text="สมดุล">
      <formula>NOT(ISERROR(SEARCH("สมดุล",B3)))</formula>
    </cfRule>
    <cfRule type="containsText" dxfId="14" priority="17" operator="containsText" text="ขาดดุล">
      <formula>NOT(ISERROR(SEARCH("ขาดดุล",B3)))</formula>
    </cfRule>
    <cfRule type="containsText" dxfId="13" priority="18" operator="containsText" text="สมดุล">
      <formula>NOT(ISERROR(SEARCH("สมดุล",B3)))</formula>
    </cfRule>
  </conditionalFormatting>
  <conditionalFormatting sqref="C9">
    <cfRule type="cellIs" dxfId="12" priority="14" operator="lessThan">
      <formula>0</formula>
    </cfRule>
  </conditionalFormatting>
  <conditionalFormatting sqref="C19">
    <cfRule type="cellIs" dxfId="11" priority="5" operator="equal">
      <formula>8</formula>
    </cfRule>
    <cfRule type="cellIs" dxfId="10" priority="6" operator="equal">
      <formula>7</formula>
    </cfRule>
    <cfRule type="cellIs" dxfId="9" priority="7" operator="equal">
      <formula>6</formula>
    </cfRule>
    <cfRule type="cellIs" dxfId="8" priority="8" operator="equal">
      <formula>5</formula>
    </cfRule>
    <cfRule type="cellIs" dxfId="7" priority="9" operator="equal">
      <formula>4</formula>
    </cfRule>
    <cfRule type="cellIs" dxfId="6" priority="10" operator="equal">
      <formula>3</formula>
    </cfRule>
    <cfRule type="cellIs" dxfId="5" priority="11" operator="equal">
      <formula>2</formula>
    </cfRule>
    <cfRule type="cellIs" dxfId="4" priority="12" operator="equal">
      <formula>1</formula>
    </cfRule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">
    <cfRule type="containsText" dxfId="3" priority="1" operator="containsText" text="เกินดุล">
      <formula>NOT(ISERROR(SEARCH("เกินดุล",A5)))</formula>
    </cfRule>
    <cfRule type="containsText" dxfId="2" priority="2" operator="containsText" text="สมดุล">
      <formula>NOT(ISERROR(SEARCH("สมดุล",A5)))</formula>
    </cfRule>
    <cfRule type="containsText" dxfId="1" priority="3" operator="containsText" text="ขาดดุล">
      <formula>NOT(ISERROR(SEARCH("ขาดดุล",A5)))</formula>
    </cfRule>
    <cfRule type="containsText" dxfId="0" priority="4" operator="containsText" text="สมดุล">
      <formula>NOT(ISERROR(SEARCH("สมดุล",A5)))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I104"/>
  <sheetViews>
    <sheetView topLeftCell="A88" zoomScale="140" zoomScaleNormal="140" workbookViewId="0">
      <selection activeCell="D104" sqref="D104"/>
    </sheetView>
  </sheetViews>
  <sheetFormatPr defaultRowHeight="14.25"/>
  <cols>
    <col min="1" max="1" width="5.625" style="84" customWidth="1"/>
    <col min="2" max="2" width="3.375" style="84" customWidth="1"/>
    <col min="3" max="3" width="2" style="84" customWidth="1"/>
    <col min="4" max="4" width="40.125" style="84" customWidth="1"/>
    <col min="5" max="5" width="21.375" style="85" customWidth="1"/>
    <col min="6" max="6" width="22" style="85" customWidth="1"/>
    <col min="7" max="7" width="18.25" style="85" customWidth="1"/>
    <col min="8" max="8" width="17.625" style="392" bestFit="1" customWidth="1"/>
    <col min="9" max="9" width="23.125" style="392" bestFit="1" customWidth="1"/>
  </cols>
  <sheetData>
    <row r="1" spans="1:9">
      <c r="A1" s="550" t="s">
        <v>1653</v>
      </c>
      <c r="B1" s="550"/>
      <c r="C1" s="550"/>
      <c r="D1" s="550"/>
      <c r="E1" s="550"/>
      <c r="F1" s="550"/>
      <c r="G1"/>
    </row>
    <row r="2" spans="1:9">
      <c r="A2" s="550" t="s">
        <v>1465</v>
      </c>
      <c r="B2" s="550"/>
      <c r="C2" s="550"/>
      <c r="D2" s="550"/>
      <c r="E2" s="550"/>
      <c r="F2" s="550"/>
      <c r="G2"/>
    </row>
    <row r="3" spans="1:9">
      <c r="A3" s="492" t="s">
        <v>0</v>
      </c>
      <c r="B3" s="551" t="s">
        <v>1</v>
      </c>
      <c r="C3" s="551"/>
      <c r="D3" s="551"/>
      <c r="E3" s="493" t="s">
        <v>1466</v>
      </c>
      <c r="F3" s="493" t="s">
        <v>1467</v>
      </c>
      <c r="G3"/>
      <c r="H3" s="427" t="s">
        <v>1623</v>
      </c>
      <c r="I3" s="427" t="s">
        <v>1622</v>
      </c>
    </row>
    <row r="4" spans="1:9">
      <c r="A4" s="552" t="s">
        <v>1449</v>
      </c>
      <c r="B4" s="552"/>
      <c r="C4" s="552"/>
      <c r="D4" s="552"/>
      <c r="E4" s="494"/>
      <c r="F4" s="494"/>
      <c r="G4"/>
    </row>
    <row r="5" spans="1:9">
      <c r="A5" s="54">
        <v>1</v>
      </c>
      <c r="B5" s="495" t="s">
        <v>1450</v>
      </c>
      <c r="C5" s="495"/>
      <c r="D5" s="495"/>
      <c r="E5" s="305">
        <f t="shared" ref="E5" si="0">SUM(E6,E9,E11,E17,E21,E22,E27,E31)</f>
        <v>169104588.14455378</v>
      </c>
      <c r="F5" s="305">
        <f>SUM(F6,F9,F11,F17,F21,F22,F27,F31)</f>
        <v>215067325.16393939</v>
      </c>
      <c r="G5"/>
    </row>
    <row r="6" spans="1:9">
      <c r="A6" s="91"/>
      <c r="B6" s="87" t="s">
        <v>1451</v>
      </c>
      <c r="C6" s="397"/>
      <c r="D6" s="89"/>
      <c r="E6" s="496">
        <f>SUM(E7:E8)</f>
        <v>60811410.859999999</v>
      </c>
      <c r="F6" s="496">
        <f>SUM(F7:F8)</f>
        <v>58172839.920000002</v>
      </c>
      <c r="G6"/>
    </row>
    <row r="7" spans="1:9">
      <c r="A7" s="14"/>
      <c r="B7" s="11"/>
      <c r="C7" s="1"/>
      <c r="D7" s="11" t="s">
        <v>50</v>
      </c>
      <c r="E7" s="310">
        <f>[2]ประมาณการรายได้!I16</f>
        <v>60620100.859999999</v>
      </c>
      <c r="F7" s="310">
        <f>[2]ประมาณการรายได้!J16</f>
        <v>58172839.920000002</v>
      </c>
      <c r="G7" t="s">
        <v>1460</v>
      </c>
    </row>
    <row r="8" spans="1:9">
      <c r="A8" s="14"/>
      <c r="B8" s="11"/>
      <c r="C8" s="1"/>
      <c r="D8" s="11" t="s">
        <v>62</v>
      </c>
      <c r="E8" s="310">
        <f>[2]ประมาณการรายได้!I17</f>
        <v>191310</v>
      </c>
      <c r="F8" s="310">
        <f>[2]ประมาณการรายได้!J17</f>
        <v>0</v>
      </c>
      <c r="G8" t="s">
        <v>1460</v>
      </c>
    </row>
    <row r="9" spans="1:9">
      <c r="A9" s="91"/>
      <c r="B9" s="87" t="s">
        <v>1452</v>
      </c>
      <c r="C9" s="397"/>
      <c r="D9" s="89"/>
      <c r="E9" s="309">
        <f>E10</f>
        <v>58000000</v>
      </c>
      <c r="F9" s="309">
        <f>F10</f>
        <v>106668128</v>
      </c>
      <c r="G9"/>
    </row>
    <row r="10" spans="1:9">
      <c r="A10" s="14"/>
      <c r="B10" s="11"/>
      <c r="C10" s="1"/>
      <c r="D10" s="11" t="s">
        <v>63</v>
      </c>
      <c r="E10" s="310">
        <f>[2]ประมาณการรายได้!E19</f>
        <v>58000000</v>
      </c>
      <c r="F10" s="310">
        <f>[2]ประมาณการรายได้!F19+H10-I10</f>
        <v>106668128</v>
      </c>
      <c r="G10"/>
      <c r="H10" s="428">
        <v>9668128</v>
      </c>
      <c r="I10" s="428"/>
    </row>
    <row r="11" spans="1:9">
      <c r="A11" s="91"/>
      <c r="B11" s="87" t="s">
        <v>1453</v>
      </c>
      <c r="C11" s="397"/>
      <c r="D11" s="89"/>
      <c r="E11" s="309">
        <f>SUM(E12:E16)</f>
        <v>18214087.800008334</v>
      </c>
      <c r="F11" s="309">
        <f>SUM(F12:F16)</f>
        <v>18882985.390000001</v>
      </c>
      <c r="G11"/>
    </row>
    <row r="12" spans="1:9">
      <c r="A12" s="14"/>
      <c r="B12" s="11"/>
      <c r="C12" s="11" t="s">
        <v>1238</v>
      </c>
      <c r="D12" s="355"/>
      <c r="E12" s="310">
        <f>[2]ประมาณการรายได้!I21</f>
        <v>14566019.600008333</v>
      </c>
      <c r="F12" s="310">
        <f>[2]ประมาณการรายได้!J21</f>
        <v>14815978.390000001</v>
      </c>
      <c r="G12" t="s">
        <v>1460</v>
      </c>
    </row>
    <row r="13" spans="1:9">
      <c r="A13" s="14"/>
      <c r="B13" s="11"/>
      <c r="C13" s="139" t="s">
        <v>1110</v>
      </c>
      <c r="D13" s="355"/>
      <c r="E13" s="310">
        <f>[2]ประมาณการรายได้!I22</f>
        <v>3411557.1999999997</v>
      </c>
      <c r="F13" s="310">
        <f>[2]ประมาณการรายได้!J22</f>
        <v>3849020</v>
      </c>
      <c r="G13" t="s">
        <v>1460</v>
      </c>
    </row>
    <row r="14" spans="1:9">
      <c r="A14" s="14"/>
      <c r="B14" s="11"/>
      <c r="C14" s="139" t="s">
        <v>1124</v>
      </c>
      <c r="D14" s="355"/>
      <c r="E14" s="310">
        <f>[2]ประมาณการรายได้!I23</f>
        <v>0</v>
      </c>
      <c r="F14" s="310">
        <f>[2]ประมาณการรายได้!J23</f>
        <v>0</v>
      </c>
      <c r="G14" t="s">
        <v>1460</v>
      </c>
    </row>
    <row r="15" spans="1:9">
      <c r="A15" s="14"/>
      <c r="B15" s="11"/>
      <c r="C15" s="139" t="s">
        <v>1127</v>
      </c>
      <c r="D15" s="355"/>
      <c r="E15" s="310">
        <f>[2]ประมาณการรายได้!I24</f>
        <v>0</v>
      </c>
      <c r="F15" s="310">
        <f>[2]ประมาณการรายได้!J24</f>
        <v>0</v>
      </c>
      <c r="G15" t="s">
        <v>1460</v>
      </c>
    </row>
    <row r="16" spans="1:9">
      <c r="A16" s="14"/>
      <c r="B16" s="11"/>
      <c r="C16" s="11" t="s">
        <v>154</v>
      </c>
      <c r="D16" s="355"/>
      <c r="E16" s="310">
        <f>[2]ประมาณการรายได้!E25</f>
        <v>236511</v>
      </c>
      <c r="F16" s="310">
        <f>[2]ประมาณการรายได้!F25</f>
        <v>217987</v>
      </c>
      <c r="G16"/>
    </row>
    <row r="17" spans="1:9">
      <c r="A17" s="91"/>
      <c r="B17" s="397" t="s">
        <v>1454</v>
      </c>
      <c r="C17" s="397"/>
      <c r="D17" s="89"/>
      <c r="E17" s="309">
        <f>SUM(E18:E20)</f>
        <v>4159492.92</v>
      </c>
      <c r="F17" s="309">
        <f>SUM(F18:F20)</f>
        <v>7853165.2400000002</v>
      </c>
      <c r="G17"/>
    </row>
    <row r="18" spans="1:9">
      <c r="A18" s="14"/>
      <c r="B18" s="11"/>
      <c r="C18" s="139" t="s">
        <v>1113</v>
      </c>
      <c r="D18" s="11"/>
      <c r="E18" s="310">
        <f>[2]ประมาณการรายได้!E27</f>
        <v>3298339.1399999997</v>
      </c>
      <c r="F18" s="310">
        <f>[2]ประมาณการรายได้!F27+H18-I18</f>
        <v>6630736.6500000004</v>
      </c>
      <c r="G18"/>
      <c r="H18" s="428">
        <v>2568162.15</v>
      </c>
      <c r="I18" s="428"/>
    </row>
    <row r="19" spans="1:9">
      <c r="A19" s="14"/>
      <c r="B19" s="11"/>
      <c r="C19" s="139" t="s">
        <v>1114</v>
      </c>
      <c r="D19" s="11"/>
      <c r="E19" s="310">
        <f>[2]ประมาณการรายได้!E28</f>
        <v>861153.78</v>
      </c>
      <c r="F19" s="310">
        <f>[2]ประมาณการรายได้!F28+H19-I19</f>
        <v>1222428.5900000001</v>
      </c>
      <c r="G19"/>
      <c r="H19" s="428"/>
      <c r="I19" s="428"/>
    </row>
    <row r="20" spans="1:9">
      <c r="A20" s="14"/>
      <c r="B20" s="11"/>
      <c r="C20" s="139" t="s">
        <v>1118</v>
      </c>
      <c r="D20" s="11"/>
      <c r="E20" s="310">
        <f>[2]ประมาณการรายได้!E29</f>
        <v>0</v>
      </c>
      <c r="F20" s="310">
        <f>[2]ประมาณการรายได้!F29+H20-I20</f>
        <v>0</v>
      </c>
      <c r="G20"/>
      <c r="H20" s="428"/>
      <c r="I20" s="428"/>
    </row>
    <row r="21" spans="1:9">
      <c r="A21" s="91"/>
      <c r="B21" s="87" t="s">
        <v>1455</v>
      </c>
      <c r="C21" s="87"/>
      <c r="D21" s="87"/>
      <c r="E21" s="309">
        <f>[2]ประมาณการรายได้!E30</f>
        <v>5940738.3700000001</v>
      </c>
      <c r="F21" s="309">
        <f>[2]ประมาณการรายได้!F30</f>
        <v>5299604.63</v>
      </c>
      <c r="G21"/>
    </row>
    <row r="22" spans="1:9">
      <c r="A22" s="91"/>
      <c r="B22" s="87" t="s">
        <v>1456</v>
      </c>
      <c r="C22" s="87"/>
      <c r="D22" s="87"/>
      <c r="E22" s="309">
        <f>SUM(E23:E26)</f>
        <v>12098858.194545453</v>
      </c>
      <c r="F22" s="309">
        <f>SUM(F23:F26)</f>
        <v>16599513.256666668</v>
      </c>
      <c r="G22"/>
    </row>
    <row r="23" spans="1:9">
      <c r="A23" s="14"/>
      <c r="B23" s="11"/>
      <c r="C23" s="11" t="s">
        <v>1242</v>
      </c>
      <c r="D23" s="355"/>
      <c r="E23" s="310">
        <f>[2]ประมาณการรายได้!I32</f>
        <v>1877106</v>
      </c>
      <c r="F23" s="310">
        <f>[2]ประมาณการรายได้!J32+H23-I23</f>
        <v>2282946.59</v>
      </c>
      <c r="G23" t="s">
        <v>1460</v>
      </c>
    </row>
    <row r="24" spans="1:9">
      <c r="A24" s="14"/>
      <c r="B24" s="11"/>
      <c r="C24" s="11" t="s">
        <v>1243</v>
      </c>
      <c r="D24" s="355"/>
      <c r="E24" s="310">
        <f>[2]ประมาณการรายได้!I33</f>
        <v>653190.54545454541</v>
      </c>
      <c r="F24" s="310">
        <f>[2]ประมาณการรายได้!J33+H24-I24</f>
        <v>2400000</v>
      </c>
      <c r="G24" t="s">
        <v>1460</v>
      </c>
    </row>
    <row r="25" spans="1:9">
      <c r="A25" s="14"/>
      <c r="B25" s="11"/>
      <c r="C25" s="11" t="s">
        <v>1244</v>
      </c>
      <c r="D25" s="355"/>
      <c r="E25" s="310">
        <f>[2]ประมาณการรายได้!I34</f>
        <v>638560</v>
      </c>
      <c r="F25" s="310">
        <f>[2]ประมาณการรายได้!J34+H25-I25</f>
        <v>721900</v>
      </c>
      <c r="G25" t="s">
        <v>1460</v>
      </c>
    </row>
    <row r="26" spans="1:9">
      <c r="A26" s="14"/>
      <c r="B26" s="11"/>
      <c r="C26" s="11" t="s">
        <v>1255</v>
      </c>
      <c r="D26" s="355"/>
      <c r="E26" s="310">
        <f>[2]ประมาณการรายได้!I35</f>
        <v>8930001.6490909085</v>
      </c>
      <c r="F26" s="310">
        <f>[2]ประมาณการรายได้!J35+H26-I26</f>
        <v>11194666.666666668</v>
      </c>
      <c r="G26" t="s">
        <v>1460</v>
      </c>
    </row>
    <row r="27" spans="1:9">
      <c r="A27" s="91"/>
      <c r="B27" s="87" t="s">
        <v>1457</v>
      </c>
      <c r="C27" s="87"/>
      <c r="D27" s="87"/>
      <c r="E27" s="309">
        <f>SUM(E28:E30)</f>
        <v>8080000</v>
      </c>
      <c r="F27" s="309">
        <f>SUM(F28:F30)</f>
        <v>0</v>
      </c>
      <c r="G27"/>
    </row>
    <row r="28" spans="1:9">
      <c r="A28" s="14"/>
      <c r="B28" s="11"/>
      <c r="C28" s="11" t="s">
        <v>1249</v>
      </c>
      <c r="D28" s="355"/>
      <c r="E28" s="310">
        <f>[2]ประมาณการรายได้!E37</f>
        <v>0</v>
      </c>
      <c r="F28" s="310">
        <f>[2]ประมาณการรายได้!F37</f>
        <v>0</v>
      </c>
      <c r="G28"/>
    </row>
    <row r="29" spans="1:9">
      <c r="A29" s="14"/>
      <c r="B29" s="11"/>
      <c r="C29" s="11" t="s">
        <v>1250</v>
      </c>
      <c r="D29" s="355"/>
      <c r="E29" s="310">
        <f>[2]ประมาณการรายได้!E38</f>
        <v>8080000</v>
      </c>
      <c r="F29" s="310">
        <f>[2]ประมาณการรายได้!F38</f>
        <v>0</v>
      </c>
      <c r="G29"/>
    </row>
    <row r="30" spans="1:9">
      <c r="A30" s="14"/>
      <c r="B30" s="11"/>
      <c r="C30" s="11" t="s">
        <v>1251</v>
      </c>
      <c r="D30" s="355"/>
      <c r="E30" s="310">
        <f>[2]ประมาณการรายได้!E39</f>
        <v>0</v>
      </c>
      <c r="F30" s="310">
        <f>[2]ประมาณการรายได้!F39</f>
        <v>0</v>
      </c>
      <c r="G30"/>
    </row>
    <row r="31" spans="1:9">
      <c r="A31" s="91"/>
      <c r="B31" s="87" t="s">
        <v>1458</v>
      </c>
      <c r="C31" s="87"/>
      <c r="D31" s="87"/>
      <c r="E31" s="309">
        <f>SUM(E32:E33)</f>
        <v>1800000</v>
      </c>
      <c r="F31" s="309">
        <f>SUM(F32:F33)</f>
        <v>1591088.7272727301</v>
      </c>
      <c r="G31"/>
    </row>
    <row r="32" spans="1:9">
      <c r="A32" s="64"/>
      <c r="B32" s="74"/>
      <c r="C32" s="66" t="s">
        <v>135</v>
      </c>
      <c r="D32" s="75"/>
      <c r="E32" s="310">
        <f>[2]ประมาณการรายได้!E41</f>
        <v>1800000</v>
      </c>
      <c r="F32" s="310">
        <f>[2]ประมาณการรายได้!F41</f>
        <v>1591088.7272727301</v>
      </c>
      <c r="G32"/>
    </row>
    <row r="33" spans="1:9">
      <c r="A33" s="76"/>
      <c r="B33" s="74"/>
      <c r="C33" s="66" t="s">
        <v>1256</v>
      </c>
      <c r="D33" s="75"/>
      <c r="E33" s="310">
        <f>[2]ประมาณการรายได้!E42</f>
        <v>0</v>
      </c>
      <c r="F33" s="310">
        <f>[2]ประมาณการรายได้!F42</f>
        <v>0</v>
      </c>
      <c r="G33"/>
    </row>
    <row r="34" spans="1:9">
      <c r="A34" s="54">
        <v>2</v>
      </c>
      <c r="B34" s="55" t="s">
        <v>10</v>
      </c>
      <c r="C34" s="56"/>
      <c r="D34" s="57"/>
      <c r="E34" s="398">
        <f>[2]ประมาณการรายได้!E43</f>
        <v>800000</v>
      </c>
      <c r="F34" s="398">
        <f>[2]ประมาณการรายได้!F43</f>
        <v>960000</v>
      </c>
      <c r="G34"/>
    </row>
    <row r="35" spans="1:9">
      <c r="A35" s="54">
        <v>3</v>
      </c>
      <c r="B35" s="55" t="s">
        <v>67</v>
      </c>
      <c r="C35" s="56"/>
      <c r="D35" s="57"/>
      <c r="E35" s="305">
        <f>SUM(E36:E42)</f>
        <v>73995298.689999998</v>
      </c>
      <c r="F35" s="305">
        <f>SUM(F36:F42)</f>
        <v>63422030.378181823</v>
      </c>
      <c r="G35"/>
    </row>
    <row r="36" spans="1:9">
      <c r="A36" s="64"/>
      <c r="B36" s="74"/>
      <c r="C36" s="66" t="s">
        <v>136</v>
      </c>
      <c r="D36" s="75"/>
      <c r="E36" s="310">
        <f>[2]ประมาณการรายได้!E45</f>
        <v>185472</v>
      </c>
      <c r="F36" s="310">
        <f>[2]ประมาณการรายได้!F45+H36-I36</f>
        <v>593375</v>
      </c>
      <c r="G36"/>
      <c r="H36" s="428">
        <v>137375</v>
      </c>
      <c r="I36" s="428"/>
    </row>
    <row r="37" spans="1:9">
      <c r="A37" s="64"/>
      <c r="B37" s="74"/>
      <c r="C37" s="66" t="s">
        <v>703</v>
      </c>
      <c r="D37" s="75"/>
      <c r="E37" s="310">
        <f>[2]ประมาณการรายได้!E46</f>
        <v>20580713.969999999</v>
      </c>
      <c r="F37" s="310">
        <f>[2]กรอกเพิ่ม!E37</f>
        <v>0</v>
      </c>
      <c r="G37"/>
      <c r="H37" s="428">
        <f>4571727.25+1916891.55</f>
        <v>6488618.7999999998</v>
      </c>
      <c r="I37" s="428"/>
    </row>
    <row r="38" spans="1:9">
      <c r="A38" s="64"/>
      <c r="B38" s="74"/>
      <c r="C38" s="66" t="s">
        <v>845</v>
      </c>
      <c r="D38" s="75"/>
      <c r="E38" s="310">
        <f>[2]ประมาณการรายได้!E47</f>
        <v>5370318.2400000002</v>
      </c>
      <c r="F38" s="310">
        <f>[2]ประมาณการรายได้!F47+H38-I38</f>
        <v>8910866.7400000002</v>
      </c>
      <c r="G38"/>
      <c r="H38" s="428">
        <f>2235893.5+1656842.48</f>
        <v>3892735.98</v>
      </c>
      <c r="I38" s="428"/>
    </row>
    <row r="39" spans="1:9">
      <c r="A39" s="64"/>
      <c r="B39" s="74"/>
      <c r="C39" s="66" t="s">
        <v>137</v>
      </c>
      <c r="D39" s="75"/>
      <c r="E39" s="310">
        <f>[2]ประมาณการรายได้!E48</f>
        <v>25487985.199999999</v>
      </c>
      <c r="F39" s="310">
        <f>[2]ประมาณการรายได้!F48+H39-I39</f>
        <v>31898536.045454547</v>
      </c>
      <c r="G39"/>
      <c r="H39" s="428">
        <f>288446.5+3440195+18091608+165050</f>
        <v>21985299.5</v>
      </c>
      <c r="I39" s="428"/>
    </row>
    <row r="40" spans="1:9">
      <c r="A40" s="64"/>
      <c r="B40" s="74"/>
      <c r="C40" s="66" t="s">
        <v>138</v>
      </c>
      <c r="D40" s="75"/>
      <c r="E40" s="310">
        <f>[2]ประมาณการรายได้!E49</f>
        <v>5563133.7599999998</v>
      </c>
      <c r="F40" s="310">
        <f>[2]ประมาณการรายได้!F49+H40-I40</f>
        <v>11916881.27272727</v>
      </c>
      <c r="G40"/>
      <c r="H40" s="428">
        <f>1044099+411712</f>
        <v>1455811</v>
      </c>
      <c r="I40" s="428"/>
    </row>
    <row r="41" spans="1:9">
      <c r="A41" s="64"/>
      <c r="B41" s="74"/>
      <c r="C41" s="66" t="s">
        <v>139</v>
      </c>
      <c r="D41" s="75"/>
      <c r="E41" s="310">
        <f>[2]ประมาณการรายได้!E50</f>
        <v>40841</v>
      </c>
      <c r="F41" s="310">
        <f>[2]ประมาณการรายได้!F50+H41-I41</f>
        <v>120000</v>
      </c>
      <c r="G41"/>
      <c r="H41" s="428"/>
      <c r="I41" s="428"/>
    </row>
    <row r="42" spans="1:9">
      <c r="A42" s="64"/>
      <c r="B42" s="74"/>
      <c r="C42" s="66" t="s">
        <v>140</v>
      </c>
      <c r="D42" s="75"/>
      <c r="E42" s="310">
        <f>[2]ประมาณการรายได้!E51</f>
        <v>16766834.52</v>
      </c>
      <c r="F42" s="310">
        <f>[2]ประมาณการรายได้!F51+H42-I42</f>
        <v>9982371.3200000003</v>
      </c>
      <c r="G42"/>
      <c r="H42" s="428">
        <f>812299+92463</f>
        <v>904762</v>
      </c>
      <c r="I42" s="428"/>
    </row>
    <row r="43" spans="1:9">
      <c r="A43" s="54">
        <v>4</v>
      </c>
      <c r="B43" s="55" t="s">
        <v>142</v>
      </c>
      <c r="C43" s="77"/>
      <c r="D43" s="78"/>
      <c r="E43" s="398">
        <f>[2]ประมาณการรายได้!E52</f>
        <v>270545.40000000002</v>
      </c>
      <c r="F43" s="398">
        <f>[2]ประมาณการรายได้!F52+H43-I43</f>
        <v>270000</v>
      </c>
      <c r="G43"/>
      <c r="H43" s="428"/>
      <c r="I43" s="428"/>
    </row>
    <row r="44" spans="1:9">
      <c r="A44" s="54">
        <v>5</v>
      </c>
      <c r="B44" s="55" t="s">
        <v>143</v>
      </c>
      <c r="C44" s="77"/>
      <c r="D44" s="78"/>
      <c r="E44" s="305">
        <f>[2]ประมาณการรายได้!E54</f>
        <v>31618075.780000001</v>
      </c>
      <c r="F44" s="305">
        <f>[2]ประมาณการรายได้!F54</f>
        <v>5200000</v>
      </c>
      <c r="G44"/>
    </row>
    <row r="45" spans="1:9">
      <c r="A45" s="79"/>
      <c r="B45" s="80"/>
      <c r="C45" s="81"/>
      <c r="D45" s="82" t="s">
        <v>141</v>
      </c>
      <c r="E45" s="321">
        <f t="shared" ref="E45" si="1">SUM(E44,E43,E35,E34,E5)</f>
        <v>275788508.01455379</v>
      </c>
      <c r="F45" s="321">
        <f>SUM(F44,F43,F35,F34,F5)</f>
        <v>284919355.54212117</v>
      </c>
      <c r="G45"/>
    </row>
    <row r="46" spans="1:9">
      <c r="A46" s="553" t="s">
        <v>84</v>
      </c>
      <c r="B46" s="554"/>
      <c r="C46" s="554"/>
      <c r="D46" s="555"/>
      <c r="E46" s="399"/>
      <c r="F46" s="399"/>
      <c r="G46"/>
    </row>
    <row r="47" spans="1:9">
      <c r="A47" s="395" t="s">
        <v>0</v>
      </c>
      <c r="B47" s="522" t="s">
        <v>1</v>
      </c>
      <c r="C47" s="523"/>
      <c r="D47" s="524"/>
      <c r="E47" s="396" t="s">
        <v>1459</v>
      </c>
      <c r="F47" s="396" t="s">
        <v>1468</v>
      </c>
      <c r="G47"/>
      <c r="H47" s="392" t="s">
        <v>1624</v>
      </c>
      <c r="I47" s="392" t="s">
        <v>1625</v>
      </c>
    </row>
    <row r="48" spans="1:9">
      <c r="A48" s="400">
        <v>1</v>
      </c>
      <c r="B48" s="401" t="s">
        <v>20</v>
      </c>
      <c r="C48" s="401"/>
      <c r="D48" s="402"/>
      <c r="E48" s="334">
        <f>SUM(E49:E52,E56:E57)</f>
        <v>85278772</v>
      </c>
      <c r="F48" s="334">
        <f>SUM(F49:F52,F56:F57)</f>
        <v>94593160</v>
      </c>
      <c r="G48"/>
    </row>
    <row r="49" spans="1:9">
      <c r="A49" s="104"/>
      <c r="B49" s="105"/>
      <c r="C49" s="106"/>
      <c r="D49" s="67" t="s">
        <v>93</v>
      </c>
      <c r="E49" s="308">
        <f>[2]ประมาณการรายจ่าย!E16</f>
        <v>11095760</v>
      </c>
      <c r="F49" s="308">
        <f>[2]ประมาณการรายจ่าย!F16+H49-I49</f>
        <v>11477040</v>
      </c>
      <c r="G49"/>
      <c r="H49" s="428"/>
      <c r="I49" s="428"/>
    </row>
    <row r="50" spans="1:9">
      <c r="A50" s="104"/>
      <c r="B50" s="105"/>
      <c r="C50" s="106"/>
      <c r="D50" s="67" t="s">
        <v>74</v>
      </c>
      <c r="E50" s="308">
        <f>[2]ประมาณการรายจ่าย!E17</f>
        <v>21479280</v>
      </c>
      <c r="F50" s="308">
        <f>[2]ประมาณการรายจ่าย!F17+H50-I50</f>
        <v>22783920</v>
      </c>
      <c r="G50"/>
      <c r="H50" s="428"/>
      <c r="I50" s="428"/>
    </row>
    <row r="51" spans="1:9">
      <c r="A51" s="104"/>
      <c r="B51" s="105"/>
      <c r="C51" s="106"/>
      <c r="D51" s="67" t="s">
        <v>145</v>
      </c>
      <c r="E51" s="308">
        <f>[2]ประมาณการรายจ่าย!E18</f>
        <v>1617282</v>
      </c>
      <c r="F51" s="308">
        <f>[2]ประมาณการรายจ่าย!F18+H51-I51</f>
        <v>2520000</v>
      </c>
      <c r="G51"/>
      <c r="H51" s="428"/>
      <c r="I51" s="428"/>
    </row>
    <row r="52" spans="1:9">
      <c r="A52" s="104"/>
      <c r="B52" s="105"/>
      <c r="C52" s="106"/>
      <c r="D52" s="324" t="s">
        <v>22</v>
      </c>
      <c r="E52" s="330">
        <f>SUM(E53:E55)</f>
        <v>48542800</v>
      </c>
      <c r="F52" s="330">
        <f>SUM(F53:F55)</f>
        <v>55292200</v>
      </c>
      <c r="G52"/>
    </row>
    <row r="53" spans="1:9">
      <c r="A53" s="104"/>
      <c r="B53" s="105"/>
      <c r="C53" s="106"/>
      <c r="D53" s="67" t="s">
        <v>23</v>
      </c>
      <c r="E53" s="308">
        <f>[2]ประมาณการรายจ่าย!E20</f>
        <v>474000</v>
      </c>
      <c r="F53" s="308">
        <f>[2]ประมาณการรายจ่าย!F20+H53-I53</f>
        <v>528000</v>
      </c>
      <c r="G53"/>
      <c r="H53" s="428"/>
      <c r="I53" s="428"/>
    </row>
    <row r="54" spans="1:9">
      <c r="A54" s="104"/>
      <c r="B54" s="105"/>
      <c r="C54" s="106"/>
      <c r="D54" s="67" t="s">
        <v>721</v>
      </c>
      <c r="E54" s="308">
        <f>[2]ประมาณการรายจ่าย!E21</f>
        <v>12068800</v>
      </c>
      <c r="F54" s="308">
        <f>[2]ประมาณการรายจ่าย!F21+H54-I54</f>
        <v>13764200</v>
      </c>
      <c r="G54"/>
      <c r="H54" s="428">
        <v>1372600</v>
      </c>
      <c r="I54" s="428"/>
    </row>
    <row r="55" spans="1:9">
      <c r="A55" s="104"/>
      <c r="B55" s="105"/>
      <c r="C55" s="106"/>
      <c r="D55" s="122" t="s">
        <v>75</v>
      </c>
      <c r="E55" s="308">
        <f>[2]ประมาณการรายจ่าย!E22</f>
        <v>36000000</v>
      </c>
      <c r="F55" s="308">
        <f>[2]ประมาณการรายจ่าย!F22+H55-I55</f>
        <v>41000000</v>
      </c>
      <c r="G55"/>
      <c r="H55" s="428">
        <v>3000000</v>
      </c>
      <c r="I55" s="428"/>
    </row>
    <row r="56" spans="1:9">
      <c r="A56" s="104"/>
      <c r="B56" s="105"/>
      <c r="C56" s="106"/>
      <c r="D56" s="67" t="s">
        <v>24</v>
      </c>
      <c r="E56" s="308">
        <f>[2]ประมาณการรายจ่าย!E23</f>
        <v>2520000</v>
      </c>
      <c r="F56" s="308">
        <f>[2]ประมาณการรายจ่าย!F23+H56-I56</f>
        <v>2520000</v>
      </c>
      <c r="G56"/>
      <c r="H56" s="428"/>
      <c r="I56" s="428"/>
    </row>
    <row r="57" spans="1:9">
      <c r="A57" s="104"/>
      <c r="B57" s="105"/>
      <c r="C57" s="106"/>
      <c r="D57" s="67" t="s">
        <v>146</v>
      </c>
      <c r="E57" s="308">
        <f>[2]ประมาณการรายจ่าย!E24</f>
        <v>23650</v>
      </c>
      <c r="F57" s="308">
        <f>[2]ประมาณการรายจ่าย!F24+H57-I57</f>
        <v>0</v>
      </c>
      <c r="G57"/>
      <c r="H57" s="428"/>
      <c r="I57" s="428"/>
    </row>
    <row r="58" spans="1:9">
      <c r="A58" s="97">
        <v>2</v>
      </c>
      <c r="B58" s="111" t="s">
        <v>25</v>
      </c>
      <c r="C58" s="112"/>
      <c r="D58" s="113"/>
      <c r="E58" s="326">
        <f>SUM(E59,E65,E70,E74,E75,E80,E85,E88)</f>
        <v>148810581.67268616</v>
      </c>
      <c r="F58" s="326">
        <f>SUM(F59,F65,F70,F74,F75,F80,F85,F88)</f>
        <v>168290361.91</v>
      </c>
      <c r="G58"/>
    </row>
    <row r="59" spans="1:9">
      <c r="A59" s="104"/>
      <c r="B59" s="115">
        <v>2.1</v>
      </c>
      <c r="C59" s="116" t="s">
        <v>27</v>
      </c>
      <c r="D59" s="116"/>
      <c r="E59" s="329">
        <f>SUM(E60:E64)</f>
        <v>22021175.879999999</v>
      </c>
      <c r="F59" s="329">
        <f>SUM(F60:F64)</f>
        <v>32576479.539999999</v>
      </c>
      <c r="G59"/>
    </row>
    <row r="60" spans="1:9">
      <c r="A60" s="25"/>
      <c r="B60" s="26"/>
      <c r="C60" s="31" t="s">
        <v>76</v>
      </c>
      <c r="D60" s="32"/>
      <c r="E60" s="308">
        <f>[2]ประมาณการรายจ่าย!E29</f>
        <v>100000</v>
      </c>
      <c r="F60" s="308">
        <f>[2]ประมาณการรายจ่าย!F29</f>
        <v>300000</v>
      </c>
      <c r="G60"/>
    </row>
    <row r="61" spans="1:9">
      <c r="A61" s="104"/>
      <c r="B61" s="105"/>
      <c r="C61" s="75" t="s">
        <v>28</v>
      </c>
      <c r="D61" s="117"/>
      <c r="E61" s="308">
        <f>[2]ประมาณการรายจ่าย!E30</f>
        <v>900000</v>
      </c>
      <c r="F61" s="308">
        <f>[2]ประมาณการรายจ่าย!F30</f>
        <v>1000000</v>
      </c>
      <c r="G61"/>
    </row>
    <row r="62" spans="1:9">
      <c r="A62" s="104"/>
      <c r="B62" s="105"/>
      <c r="C62" s="75" t="s">
        <v>147</v>
      </c>
      <c r="D62" s="118"/>
      <c r="E62" s="308">
        <f>[2]ประมาณการรายจ่าย!E31</f>
        <v>5925190.8799999999</v>
      </c>
      <c r="F62" s="308">
        <f>[2]ประมาณการรายจ่าย!F31+H62-I62</f>
        <v>5681765.54</v>
      </c>
      <c r="G62"/>
      <c r="H62" s="428"/>
      <c r="I62" s="428"/>
    </row>
    <row r="63" spans="1:9">
      <c r="A63" s="104"/>
      <c r="B63" s="119"/>
      <c r="C63" s="166" t="s">
        <v>1190</v>
      </c>
      <c r="E63" s="308">
        <f>[2]ประมาณการรายจ่าย!E32</f>
        <v>9031185</v>
      </c>
      <c r="F63" s="308">
        <f>[2]ประมาณการรายจ่าย!F32+H63-I63</f>
        <v>20334714</v>
      </c>
      <c r="G63"/>
      <c r="H63" s="428"/>
      <c r="I63" s="428"/>
    </row>
    <row r="64" spans="1:9">
      <c r="A64" s="104"/>
      <c r="B64" s="119"/>
      <c r="C64" s="120" t="s">
        <v>848</v>
      </c>
      <c r="E64" s="308">
        <f>[2]ประมาณการรายจ่าย!E33</f>
        <v>6064800</v>
      </c>
      <c r="F64" s="308">
        <f>[2]ประมาณการรายจ่าย!F33+H64-I64</f>
        <v>5260000</v>
      </c>
      <c r="G64"/>
      <c r="H64" s="428"/>
      <c r="I64" s="428"/>
    </row>
    <row r="65" spans="1:9">
      <c r="A65" s="104"/>
      <c r="B65" s="115">
        <v>2.2000000000000002</v>
      </c>
      <c r="C65" s="116" t="s">
        <v>30</v>
      </c>
      <c r="D65" s="116"/>
      <c r="E65" s="329">
        <f>SUM(E66:E69)</f>
        <v>6297473.0800000001</v>
      </c>
      <c r="F65" s="329">
        <f>SUM(F66:F69)</f>
        <v>8133559.3200000003</v>
      </c>
      <c r="G65"/>
    </row>
    <row r="66" spans="1:9">
      <c r="A66" s="104"/>
      <c r="B66" s="105"/>
      <c r="C66" s="75" t="s">
        <v>31</v>
      </c>
      <c r="D66" s="75"/>
      <c r="E66" s="308">
        <f>[2]ประมาณการรายจ่าย!E35</f>
        <v>5792473.0800000001</v>
      </c>
      <c r="F66" s="308">
        <f>[2]ประมาณการรายจ่าย!F35+H66-I66</f>
        <v>7666559.3200000003</v>
      </c>
      <c r="G66"/>
      <c r="H66" s="428">
        <v>666559.31999999995</v>
      </c>
      <c r="I66" s="428"/>
    </row>
    <row r="67" spans="1:9">
      <c r="A67" s="104"/>
      <c r="B67" s="105"/>
      <c r="C67" s="75" t="s">
        <v>32</v>
      </c>
      <c r="D67" s="75"/>
      <c r="E67" s="308">
        <f>[2]ประมาณการรายจ่าย!E36</f>
        <v>120000</v>
      </c>
      <c r="F67" s="308">
        <f>[2]ประมาณการรายจ่าย!F36+H67-I67</f>
        <v>63500</v>
      </c>
      <c r="G67"/>
      <c r="H67" s="428">
        <v>3500</v>
      </c>
      <c r="I67" s="428"/>
    </row>
    <row r="68" spans="1:9">
      <c r="A68" s="104"/>
      <c r="B68" s="105"/>
      <c r="C68" s="75" t="s">
        <v>33</v>
      </c>
      <c r="D68" s="75"/>
      <c r="E68" s="308">
        <f>[2]ประมาณการรายจ่าย!E37</f>
        <v>350000</v>
      </c>
      <c r="F68" s="308">
        <f>[2]ประมาณการรายจ่าย!F37+H68-I68</f>
        <v>365000</v>
      </c>
      <c r="G68"/>
      <c r="H68" s="428">
        <v>15000</v>
      </c>
      <c r="I68" s="428"/>
    </row>
    <row r="69" spans="1:9">
      <c r="A69" s="104"/>
      <c r="B69" s="105"/>
      <c r="C69" s="75" t="s">
        <v>34</v>
      </c>
      <c r="D69" s="75"/>
      <c r="E69" s="308">
        <f>[2]ประมาณการรายจ่าย!E38</f>
        <v>35000</v>
      </c>
      <c r="F69" s="308">
        <f>[2]ประมาณการรายจ่าย!F38+H69-I69</f>
        <v>38500</v>
      </c>
      <c r="G69"/>
      <c r="H69" s="428">
        <v>3500</v>
      </c>
      <c r="I69" s="428"/>
    </row>
    <row r="70" spans="1:9">
      <c r="A70" s="104"/>
      <c r="B70" s="115">
        <v>2.2999999999999998</v>
      </c>
      <c r="C70" s="116" t="s">
        <v>35</v>
      </c>
      <c r="D70" s="116"/>
      <c r="E70" s="329">
        <f>SUM(E71:E73)</f>
        <v>12787414.91</v>
      </c>
      <c r="F70" s="329">
        <f>SUM(F71:F73)</f>
        <v>13464468.850000001</v>
      </c>
      <c r="G70"/>
    </row>
    <row r="71" spans="1:9">
      <c r="A71" s="104"/>
      <c r="B71" s="105"/>
      <c r="C71" s="75" t="s">
        <v>36</v>
      </c>
      <c r="D71" s="75"/>
      <c r="E71" s="308">
        <f>[2]ประมาณการรายจ่าย!E40</f>
        <v>1042142</v>
      </c>
      <c r="F71" s="308">
        <f>[2]ประมาณการรายจ่าย!F40+H71-I71</f>
        <v>1146356.2</v>
      </c>
      <c r="G71"/>
      <c r="H71" s="428"/>
      <c r="I71" s="428"/>
    </row>
    <row r="72" spans="1:9">
      <c r="A72" s="104"/>
      <c r="B72" s="105"/>
      <c r="C72" s="75" t="s">
        <v>37</v>
      </c>
      <c r="D72" s="75"/>
      <c r="E72" s="308">
        <f>[2]ประมาณการรายจ่าย!E41</f>
        <v>1864620.91</v>
      </c>
      <c r="F72" s="308">
        <f>[2]ประมาณการรายจ่าย!F41+H72-I72</f>
        <v>2051083</v>
      </c>
      <c r="G72"/>
      <c r="H72" s="428"/>
      <c r="I72" s="428"/>
    </row>
    <row r="73" spans="1:9">
      <c r="A73" s="104"/>
      <c r="B73" s="105"/>
      <c r="C73" s="75" t="s">
        <v>38</v>
      </c>
      <c r="D73" s="75"/>
      <c r="E73" s="308">
        <f>[2]ประมาณการรายจ่าย!E42</f>
        <v>9880652</v>
      </c>
      <c r="F73" s="308">
        <f>[2]ประมาณการรายจ่าย!F42+H73-I73</f>
        <v>10267029.65</v>
      </c>
      <c r="G73"/>
      <c r="H73" s="428"/>
      <c r="I73" s="428"/>
    </row>
    <row r="74" spans="1:9">
      <c r="A74" s="104"/>
      <c r="B74" s="115">
        <v>2.4</v>
      </c>
      <c r="C74" s="109" t="s">
        <v>1214</v>
      </c>
      <c r="D74" s="116"/>
      <c r="E74" s="329">
        <f>[2]ประมาณการรายจ่าย!E43</f>
        <v>1000000</v>
      </c>
      <c r="F74" s="329">
        <f>[2]ประมาณการรายจ่าย!F43+H74-I74</f>
        <v>1041555.46</v>
      </c>
      <c r="G74"/>
      <c r="H74" s="428"/>
      <c r="I74" s="428"/>
    </row>
    <row r="75" spans="1:9">
      <c r="A75" s="104"/>
      <c r="B75" s="115">
        <v>2.5</v>
      </c>
      <c r="C75" s="109" t="s">
        <v>39</v>
      </c>
      <c r="D75" s="116"/>
      <c r="E75" s="329">
        <f>SUM(E76:E79)</f>
        <v>87853887.842686132</v>
      </c>
      <c r="F75" s="329">
        <f>SUM(F76:F79)</f>
        <v>87980535.859999999</v>
      </c>
      <c r="G75"/>
    </row>
    <row r="76" spans="1:9">
      <c r="A76" s="104"/>
      <c r="B76" s="105"/>
      <c r="C76" s="75" t="s">
        <v>40</v>
      </c>
      <c r="D76" s="75"/>
      <c r="E76" s="308">
        <f>[2]ประมาณการรายจ่าย!I45</f>
        <v>36783699.059286125</v>
      </c>
      <c r="F76" s="308">
        <f>[2]กรอกเพิ่ม!E7</f>
        <v>41170327.350000001</v>
      </c>
      <c r="G76" t="s">
        <v>1460</v>
      </c>
    </row>
    <row r="77" spans="1:9">
      <c r="A77" s="104"/>
      <c r="B77" s="105"/>
      <c r="C77" s="75" t="s">
        <v>41</v>
      </c>
      <c r="D77" s="75"/>
      <c r="E77" s="308">
        <f>[2]ประมาณการรายจ่าย!I46</f>
        <v>19421996.613399997</v>
      </c>
      <c r="F77" s="308">
        <f>[2]กรอกเพิ่ม!E8</f>
        <v>25807824.510000002</v>
      </c>
      <c r="G77" t="s">
        <v>1460</v>
      </c>
    </row>
    <row r="78" spans="1:9">
      <c r="A78" s="104"/>
      <c r="B78" s="105"/>
      <c r="C78" s="118" t="s">
        <v>42</v>
      </c>
      <c r="D78" s="75"/>
      <c r="E78" s="308">
        <f>[2]ประมาณการรายจ่าย!I47</f>
        <v>29004671</v>
      </c>
      <c r="F78" s="308">
        <f>[2]กรอกเพิ่ม!E9</f>
        <v>17852384</v>
      </c>
      <c r="G78" t="s">
        <v>1460</v>
      </c>
    </row>
    <row r="79" spans="1:9">
      <c r="A79" s="104"/>
      <c r="B79" s="105"/>
      <c r="C79" s="118" t="s">
        <v>43</v>
      </c>
      <c r="D79" s="75"/>
      <c r="E79" s="308">
        <f>[2]ประมาณการรายจ่าย!I48</f>
        <v>2643521.17</v>
      </c>
      <c r="F79" s="308">
        <f>[2]กรอกเพิ่ม!E10</f>
        <v>3150000</v>
      </c>
      <c r="G79" t="s">
        <v>1460</v>
      </c>
    </row>
    <row r="80" spans="1:9">
      <c r="A80" s="104"/>
      <c r="B80" s="115">
        <v>2.6</v>
      </c>
      <c r="C80" s="109" t="s">
        <v>44</v>
      </c>
      <c r="D80" s="116"/>
      <c r="E80" s="329">
        <f>SUM(E81:E84)</f>
        <v>2258196</v>
      </c>
      <c r="F80" s="329">
        <f>SUM(F81:F84)</f>
        <v>3149572</v>
      </c>
      <c r="G80"/>
    </row>
    <row r="81" spans="1:7">
      <c r="A81" s="104"/>
      <c r="B81" s="105"/>
      <c r="C81" s="118" t="s">
        <v>45</v>
      </c>
      <c r="D81" s="75"/>
      <c r="E81" s="308">
        <f>[2]ประมาณการรายจ่าย!E50</f>
        <v>236511</v>
      </c>
      <c r="F81" s="308">
        <f>[2]ประมาณการรายจ่าย!F50</f>
        <v>217987</v>
      </c>
      <c r="G81"/>
    </row>
    <row r="82" spans="1:7">
      <c r="A82" s="104"/>
      <c r="B82" s="105"/>
      <c r="C82" s="118" t="s">
        <v>46</v>
      </c>
      <c r="D82" s="75"/>
      <c r="E82" s="308">
        <f>[2]ประมาณการรายจ่าย!E51</f>
        <v>1467345</v>
      </c>
      <c r="F82" s="308">
        <f>[2]ประมาณการรายจ่าย!F51</f>
        <v>1854465</v>
      </c>
      <c r="G82"/>
    </row>
    <row r="83" spans="1:7">
      <c r="A83" s="104"/>
      <c r="B83" s="105"/>
      <c r="C83" s="118" t="s">
        <v>47</v>
      </c>
      <c r="D83" s="75"/>
      <c r="E83" s="308">
        <f>[2]ประมาณการรายจ่าย!E52</f>
        <v>60000</v>
      </c>
      <c r="F83" s="308">
        <f>[2]ประมาณการรายจ่าย!F52</f>
        <v>700000</v>
      </c>
      <c r="G83"/>
    </row>
    <row r="84" spans="1:7">
      <c r="A84" s="104"/>
      <c r="B84" s="105"/>
      <c r="C84" s="118" t="s">
        <v>48</v>
      </c>
      <c r="D84" s="75"/>
      <c r="E84" s="308">
        <f>[2]ประมาณการรายจ่าย!E53</f>
        <v>494340</v>
      </c>
      <c r="F84" s="308">
        <f>[2]ประมาณการรายจ่าย!F53</f>
        <v>377120</v>
      </c>
      <c r="G84"/>
    </row>
    <row r="85" spans="1:7">
      <c r="A85" s="104"/>
      <c r="B85" s="115">
        <v>2.7</v>
      </c>
      <c r="C85" s="116" t="s">
        <v>78</v>
      </c>
      <c r="D85" s="116"/>
      <c r="E85" s="329">
        <f>SUM(E86:E87)</f>
        <v>7325746.9699999997</v>
      </c>
      <c r="F85" s="329">
        <f>SUM(F86:F87)</f>
        <v>7065894</v>
      </c>
      <c r="G85"/>
    </row>
    <row r="86" spans="1:7">
      <c r="A86" s="104"/>
      <c r="B86" s="123"/>
      <c r="C86" s="118" t="s">
        <v>65</v>
      </c>
      <c r="D86" s="75"/>
      <c r="E86" s="308">
        <f>[2]ประมาณการรายจ่าย!E55</f>
        <v>7325746.9699999997</v>
      </c>
      <c r="F86" s="308">
        <f>[2]ประมาณการรายจ่าย!F55</f>
        <v>7065894</v>
      </c>
      <c r="G86"/>
    </row>
    <row r="87" spans="1:7">
      <c r="A87" s="104"/>
      <c r="B87" s="105"/>
      <c r="C87" s="118" t="s">
        <v>66</v>
      </c>
      <c r="D87" s="75"/>
      <c r="E87" s="308">
        <f>[2]ประมาณการรายจ่าย!E56</f>
        <v>0</v>
      </c>
      <c r="F87" s="308">
        <f>[2]ประมาณการรายจ่าย!F56</f>
        <v>0</v>
      </c>
      <c r="G87"/>
    </row>
    <row r="88" spans="1:7">
      <c r="A88" s="104"/>
      <c r="B88" s="115">
        <v>2.8</v>
      </c>
      <c r="C88" s="116" t="s">
        <v>49</v>
      </c>
      <c r="D88" s="116"/>
      <c r="E88" s="329">
        <f>SUM(E89:E90)</f>
        <v>9266686.9900000002</v>
      </c>
      <c r="F88" s="329">
        <f>SUM(F89:F90)</f>
        <v>14878296.880000001</v>
      </c>
      <c r="G88"/>
    </row>
    <row r="89" spans="1:7">
      <c r="A89" s="104"/>
      <c r="B89" s="123"/>
      <c r="C89" s="118" t="s">
        <v>1228</v>
      </c>
      <c r="D89" s="75"/>
      <c r="E89" s="308">
        <f>[2]ประมาณการรายจ่าย!E58</f>
        <v>8266686.9900000002</v>
      </c>
      <c r="F89" s="308">
        <f>[2]ประมาณการรายจ่าย!F58</f>
        <v>13718296.880000001</v>
      </c>
      <c r="G89" t="s">
        <v>1461</v>
      </c>
    </row>
    <row r="90" spans="1:7">
      <c r="A90" s="104"/>
      <c r="B90" s="105"/>
      <c r="C90" s="118" t="s">
        <v>49</v>
      </c>
      <c r="D90" s="75"/>
      <c r="E90" s="308">
        <f>[2]ประมาณการรายจ่าย!E59</f>
        <v>1000000</v>
      </c>
      <c r="F90" s="308">
        <f>[2]ประมาณการรายจ่าย!F59</f>
        <v>1160000</v>
      </c>
      <c r="G90"/>
    </row>
    <row r="91" spans="1:7">
      <c r="A91" s="126">
        <v>3</v>
      </c>
      <c r="B91" s="403" t="s">
        <v>1462</v>
      </c>
      <c r="C91" s="127"/>
      <c r="D91" s="128"/>
      <c r="E91" s="318">
        <f>E21</f>
        <v>5940738.3700000001</v>
      </c>
      <c r="F91" s="318">
        <f>F21</f>
        <v>5299604.63</v>
      </c>
      <c r="G91"/>
    </row>
    <row r="92" spans="1:7">
      <c r="A92" s="126">
        <v>4</v>
      </c>
      <c r="B92" s="163" t="s">
        <v>1463</v>
      </c>
      <c r="C92" s="127"/>
      <c r="D92" s="128"/>
      <c r="E92" s="318"/>
      <c r="F92" s="318"/>
      <c r="G92"/>
    </row>
    <row r="93" spans="1:7">
      <c r="A93" s="130"/>
      <c r="B93" s="131"/>
      <c r="C93" s="132"/>
      <c r="D93" s="133" t="s">
        <v>77</v>
      </c>
      <c r="E93" s="335">
        <f t="shared" ref="E93" si="2">SUM(E91:E92,E58,E48)</f>
        <v>240030092.04268616</v>
      </c>
      <c r="F93" s="335">
        <f>SUM(F91:F92,F58,F48)</f>
        <v>268183126.53999999</v>
      </c>
      <c r="G93"/>
    </row>
    <row r="94" spans="1:7">
      <c r="A94" s="404"/>
      <c r="B94" s="405"/>
      <c r="C94" s="405"/>
      <c r="D94" s="405" t="s">
        <v>1464</v>
      </c>
      <c r="E94" s="406"/>
      <c r="F94" s="406">
        <f>F45-F93</f>
        <v>16736229.00212118</v>
      </c>
    </row>
    <row r="95" spans="1:7">
      <c r="A95" s="407"/>
      <c r="B95" s="118"/>
      <c r="C95" s="118"/>
      <c r="D95" s="118" t="s">
        <v>1654</v>
      </c>
      <c r="E95" s="408"/>
      <c r="F95" s="409">
        <v>102755873.94</v>
      </c>
    </row>
    <row r="96" spans="1:7">
      <c r="A96" s="404"/>
      <c r="B96" s="405"/>
      <c r="C96" s="405"/>
      <c r="D96" s="405" t="s">
        <v>1655</v>
      </c>
      <c r="E96" s="406"/>
      <c r="F96" s="406">
        <f>F94+F95</f>
        <v>119492102.94212118</v>
      </c>
    </row>
    <row r="98" spans="4:6">
      <c r="D98"/>
      <c r="E98"/>
      <c r="F98"/>
    </row>
    <row r="102" spans="4:6">
      <c r="E102" s="549" t="s">
        <v>1656</v>
      </c>
      <c r="F102" s="549"/>
    </row>
    <row r="103" spans="4:6">
      <c r="E103" s="549" t="s">
        <v>1657</v>
      </c>
      <c r="F103" s="549"/>
    </row>
    <row r="104" spans="4:6">
      <c r="E104" s="549" t="s">
        <v>1658</v>
      </c>
      <c r="F104" s="549"/>
    </row>
  </sheetData>
  <mergeCells count="9">
    <mergeCell ref="E102:F102"/>
    <mergeCell ref="E103:F103"/>
    <mergeCell ref="E104:F104"/>
    <mergeCell ref="B47:D47"/>
    <mergeCell ref="A1:F1"/>
    <mergeCell ref="A2:F2"/>
    <mergeCell ref="B3:D3"/>
    <mergeCell ref="A4:D4"/>
    <mergeCell ref="A46:D4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FU192"/>
  <sheetViews>
    <sheetView tabSelected="1" zoomScale="130" zoomScaleNormal="130" workbookViewId="0">
      <pane xSplit="6" ySplit="2" topLeftCell="AQ153" activePane="bottomRight" state="frozen"/>
      <selection pane="topRight" activeCell="G1" sqref="G1"/>
      <selection pane="bottomLeft" activeCell="A3" sqref="A3"/>
      <selection pane="bottomRight" activeCell="AR151" sqref="AR151"/>
    </sheetView>
  </sheetViews>
  <sheetFormatPr defaultColWidth="9" defaultRowHeight="14.25"/>
  <cols>
    <col min="1" max="1" width="5.125" style="460" customWidth="1"/>
    <col min="2" max="2" width="3.625" style="460" customWidth="1"/>
    <col min="3" max="3" width="2.125" style="460" customWidth="1"/>
    <col min="4" max="4" width="33.5" style="460" customWidth="1"/>
    <col min="5" max="5" width="19.875" style="453" customWidth="1"/>
    <col min="6" max="6" width="14.375" style="453" bestFit="1" customWidth="1"/>
    <col min="7" max="7" width="20.625" style="453" bestFit="1" customWidth="1"/>
    <col min="8" max="8" width="14.625" style="453" customWidth="1"/>
    <col min="9" max="9" width="16.375" style="453" customWidth="1"/>
    <col min="10" max="10" width="14.625" style="453" customWidth="1"/>
    <col min="11" max="11" width="20.625" style="453" bestFit="1" customWidth="1"/>
    <col min="12" max="12" width="14.625" style="453" customWidth="1"/>
    <col min="13" max="13" width="16.375" style="453" customWidth="1"/>
    <col min="14" max="14" width="14.625" style="453" customWidth="1"/>
    <col min="15" max="15" width="20" style="453" bestFit="1" customWidth="1"/>
    <col min="16" max="16" width="14.625" style="453" customWidth="1"/>
    <col min="17" max="17" width="16.375" style="453" customWidth="1"/>
    <col min="18" max="18" width="14.625" style="453" customWidth="1"/>
    <col min="19" max="19" width="16.375" style="453" customWidth="1"/>
    <col min="20" max="20" width="14.625" style="453" customWidth="1"/>
    <col min="21" max="21" width="16.375" style="453" customWidth="1"/>
    <col min="22" max="22" width="14.625" style="453" customWidth="1"/>
    <col min="23" max="23" width="16.375" style="453" customWidth="1"/>
    <col min="24" max="24" width="14.625" style="453" customWidth="1"/>
    <col min="25" max="25" width="16.375" style="453" customWidth="1"/>
    <col min="26" max="26" width="14.625" style="453" customWidth="1"/>
    <col min="27" max="27" width="16.375" style="453" customWidth="1"/>
    <col min="28" max="28" width="14.625" style="453" customWidth="1"/>
    <col min="29" max="29" width="16.375" style="453" customWidth="1"/>
    <col min="30" max="30" width="14.625" style="453" customWidth="1"/>
    <col min="31" max="31" width="16.375" style="453" customWidth="1"/>
    <col min="32" max="32" width="14.625" style="453" customWidth="1"/>
    <col min="33" max="33" width="16.375" style="453" customWidth="1"/>
    <col min="34" max="34" width="14.625" style="453" customWidth="1"/>
    <col min="35" max="35" width="16.375" style="453" customWidth="1"/>
    <col min="36" max="36" width="14.625" style="453" customWidth="1"/>
    <col min="37" max="37" width="16.375" style="453" customWidth="1"/>
    <col min="38" max="38" width="14.625" style="453" customWidth="1"/>
    <col min="39" max="39" width="16.375" style="453" customWidth="1"/>
    <col min="40" max="40" width="14.625" style="453" customWidth="1"/>
    <col min="41" max="41" width="16.375" style="453" customWidth="1"/>
    <col min="42" max="42" width="14.625" style="453" customWidth="1"/>
    <col min="43" max="43" width="16.375" style="453" customWidth="1"/>
    <col min="44" max="44" width="14.625" style="453" customWidth="1"/>
    <col min="45" max="45" width="16.375" style="453" hidden="1" customWidth="1"/>
    <col min="46" max="46" width="14.625" style="453" hidden="1" customWidth="1"/>
    <col min="47" max="47" width="16.375" style="453" hidden="1" customWidth="1"/>
    <col min="48" max="48" width="14.625" style="453" hidden="1" customWidth="1"/>
    <col min="49" max="49" width="16.375" style="453" hidden="1" customWidth="1"/>
    <col min="50" max="50" width="14.625" style="453" hidden="1" customWidth="1"/>
    <col min="51" max="51" width="16.375" style="453" hidden="1" customWidth="1"/>
    <col min="52" max="52" width="14.625" style="453" hidden="1" customWidth="1"/>
    <col min="53" max="53" width="16.375" style="453" hidden="1" customWidth="1"/>
    <col min="54" max="54" width="14.625" style="453" hidden="1" customWidth="1"/>
    <col min="55" max="55" width="16.375" style="453" hidden="1" customWidth="1"/>
    <col min="56" max="56" width="14.625" style="453" hidden="1" customWidth="1"/>
    <col min="57" max="57" width="16.375" style="453" hidden="1" customWidth="1"/>
    <col min="58" max="58" width="14.625" style="453" hidden="1" customWidth="1"/>
    <col min="59" max="59" width="16.375" style="453" hidden="1" customWidth="1"/>
    <col min="60" max="60" width="14.625" style="453" hidden="1" customWidth="1"/>
    <col min="61" max="61" width="16.375" style="453" hidden="1" customWidth="1"/>
    <col min="62" max="62" width="14.625" style="453" hidden="1" customWidth="1"/>
    <col min="63" max="63" width="16.375" style="453" hidden="1" customWidth="1"/>
    <col min="64" max="64" width="14.625" style="453" hidden="1" customWidth="1"/>
    <col min="65" max="65" width="16.375" style="453" hidden="1" customWidth="1"/>
    <col min="66" max="66" width="14.625" style="453" hidden="1" customWidth="1"/>
    <col min="67" max="67" width="9" style="462"/>
    <col min="68" max="68" width="11.375" style="462" bestFit="1" customWidth="1"/>
    <col min="69" max="69" width="12.375" style="462" bestFit="1" customWidth="1"/>
    <col min="70" max="16384" width="9" style="462"/>
  </cols>
  <sheetData>
    <row r="1" spans="1:853">
      <c r="A1" s="480" t="s">
        <v>0</v>
      </c>
      <c r="B1" s="507" t="s">
        <v>1</v>
      </c>
      <c r="C1" s="508"/>
      <c r="D1" s="509"/>
      <c r="E1" s="4"/>
      <c r="F1" s="4"/>
      <c r="G1" s="510" t="s">
        <v>1627</v>
      </c>
      <c r="H1" s="511"/>
      <c r="I1" s="505" t="s">
        <v>1628</v>
      </c>
      <c r="J1" s="506"/>
      <c r="K1" s="512" t="s">
        <v>1629</v>
      </c>
      <c r="L1" s="513"/>
      <c r="M1" s="505" t="s">
        <v>1630</v>
      </c>
      <c r="N1" s="506"/>
      <c r="O1" s="510" t="s">
        <v>1631</v>
      </c>
      <c r="P1" s="511"/>
      <c r="Q1" s="510" t="s">
        <v>1632</v>
      </c>
      <c r="R1" s="511"/>
      <c r="S1" s="510" t="s">
        <v>1633</v>
      </c>
      <c r="T1" s="511"/>
      <c r="U1" s="510" t="s">
        <v>1634</v>
      </c>
      <c r="V1" s="511"/>
      <c r="W1" s="505" t="s">
        <v>1635</v>
      </c>
      <c r="X1" s="506"/>
      <c r="Y1" s="505" t="s">
        <v>1636</v>
      </c>
      <c r="Z1" s="506"/>
      <c r="AA1" s="505" t="s">
        <v>1637</v>
      </c>
      <c r="AB1" s="506"/>
      <c r="AC1" s="505" t="s">
        <v>1638</v>
      </c>
      <c r="AD1" s="506"/>
      <c r="AE1" s="505" t="s">
        <v>1639</v>
      </c>
      <c r="AF1" s="506"/>
      <c r="AG1" s="505" t="s">
        <v>1640</v>
      </c>
      <c r="AH1" s="506"/>
      <c r="AI1" s="505" t="s">
        <v>1641</v>
      </c>
      <c r="AJ1" s="506"/>
      <c r="AK1" s="510" t="s">
        <v>1642</v>
      </c>
      <c r="AL1" s="511"/>
      <c r="AM1" s="505" t="s">
        <v>1643</v>
      </c>
      <c r="AN1" s="506"/>
      <c r="AO1" s="510" t="s">
        <v>1644</v>
      </c>
      <c r="AP1" s="511"/>
      <c r="AQ1" s="514" t="s">
        <v>1645</v>
      </c>
      <c r="AR1" s="515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</row>
    <row r="2" spans="1:853" s="228" customFormat="1" ht="18">
      <c r="A2" s="295" t="s">
        <v>83</v>
      </c>
      <c r="B2" s="296"/>
      <c r="C2" s="296"/>
      <c r="D2" s="296"/>
      <c r="E2" s="359" t="s">
        <v>1607</v>
      </c>
      <c r="F2" s="359" t="s">
        <v>1608</v>
      </c>
      <c r="G2" s="489" t="s">
        <v>1607</v>
      </c>
      <c r="H2" s="489" t="s">
        <v>1608</v>
      </c>
      <c r="I2" s="489" t="s">
        <v>1607</v>
      </c>
      <c r="J2" s="489" t="s">
        <v>1608</v>
      </c>
      <c r="K2" s="489" t="s">
        <v>1607</v>
      </c>
      <c r="L2" s="489" t="s">
        <v>1608</v>
      </c>
      <c r="M2" s="489" t="s">
        <v>1607</v>
      </c>
      <c r="N2" s="489" t="s">
        <v>1608</v>
      </c>
      <c r="O2" s="489" t="s">
        <v>1607</v>
      </c>
      <c r="P2" s="489" t="s">
        <v>1608</v>
      </c>
      <c r="Q2" s="489" t="s">
        <v>1607</v>
      </c>
      <c r="R2" s="489" t="s">
        <v>1608</v>
      </c>
      <c r="S2" s="489" t="s">
        <v>1607</v>
      </c>
      <c r="T2" s="489" t="s">
        <v>1608</v>
      </c>
      <c r="U2" s="489" t="s">
        <v>1607</v>
      </c>
      <c r="V2" s="489" t="s">
        <v>1608</v>
      </c>
      <c r="W2" s="489" t="s">
        <v>1607</v>
      </c>
      <c r="X2" s="489" t="s">
        <v>1608</v>
      </c>
      <c r="Y2" s="489" t="s">
        <v>1607</v>
      </c>
      <c r="Z2" s="489" t="s">
        <v>1608</v>
      </c>
      <c r="AA2" s="489" t="s">
        <v>1607</v>
      </c>
      <c r="AB2" s="489" t="s">
        <v>1608</v>
      </c>
      <c r="AC2" s="489" t="s">
        <v>1607</v>
      </c>
      <c r="AD2" s="489" t="s">
        <v>1608</v>
      </c>
      <c r="AE2" s="489" t="s">
        <v>1607</v>
      </c>
      <c r="AF2" s="489" t="s">
        <v>1608</v>
      </c>
      <c r="AG2" s="489" t="s">
        <v>1607</v>
      </c>
      <c r="AH2" s="489" t="s">
        <v>1608</v>
      </c>
      <c r="AI2" s="489" t="s">
        <v>1607</v>
      </c>
      <c r="AJ2" s="489" t="s">
        <v>1608</v>
      </c>
      <c r="AK2" s="489" t="s">
        <v>1607</v>
      </c>
      <c r="AL2" s="489" t="s">
        <v>1608</v>
      </c>
      <c r="AM2" s="489" t="s">
        <v>1607</v>
      </c>
      <c r="AN2" s="489" t="s">
        <v>1608</v>
      </c>
      <c r="AO2" s="489" t="s">
        <v>1607</v>
      </c>
      <c r="AP2" s="489" t="s">
        <v>1608</v>
      </c>
      <c r="AQ2" s="489" t="s">
        <v>1607</v>
      </c>
      <c r="AR2" s="489" t="s">
        <v>1608</v>
      </c>
      <c r="AS2" s="359" t="s">
        <v>1607</v>
      </c>
      <c r="AT2" s="359" t="s">
        <v>1608</v>
      </c>
      <c r="AU2" s="359" t="s">
        <v>1607</v>
      </c>
      <c r="AV2" s="359" t="s">
        <v>1608</v>
      </c>
      <c r="AW2" s="359" t="s">
        <v>1607</v>
      </c>
      <c r="AX2" s="359" t="s">
        <v>1608</v>
      </c>
      <c r="AY2" s="359" t="s">
        <v>1607</v>
      </c>
      <c r="AZ2" s="359" t="s">
        <v>1608</v>
      </c>
      <c r="BA2" s="359" t="s">
        <v>1607</v>
      </c>
      <c r="BB2" s="359" t="s">
        <v>1608</v>
      </c>
      <c r="BC2" s="359" t="s">
        <v>1607</v>
      </c>
      <c r="BD2" s="359" t="s">
        <v>1608</v>
      </c>
      <c r="BE2" s="359" t="s">
        <v>1607</v>
      </c>
      <c r="BF2" s="359" t="s">
        <v>1608</v>
      </c>
      <c r="BG2" s="359" t="s">
        <v>1607</v>
      </c>
      <c r="BH2" s="359" t="s">
        <v>1608</v>
      </c>
      <c r="BI2" s="359" t="s">
        <v>1607</v>
      </c>
      <c r="BJ2" s="359" t="s">
        <v>1608</v>
      </c>
      <c r="BK2" s="359" t="s">
        <v>1607</v>
      </c>
      <c r="BL2" s="359" t="s">
        <v>1608</v>
      </c>
      <c r="BM2" s="359" t="s">
        <v>1607</v>
      </c>
      <c r="BN2" s="359" t="s">
        <v>1608</v>
      </c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4"/>
      <c r="CM2" s="304"/>
      <c r="CN2" s="304"/>
      <c r="CO2" s="304"/>
      <c r="CP2" s="304"/>
      <c r="CQ2" s="304"/>
      <c r="CR2" s="304"/>
      <c r="CS2" s="304"/>
      <c r="CT2" s="304"/>
      <c r="CU2" s="304"/>
      <c r="CV2" s="304"/>
      <c r="CW2" s="304"/>
      <c r="CX2" s="304"/>
      <c r="CY2" s="304"/>
      <c r="CZ2" s="304"/>
      <c r="DA2" s="304"/>
      <c r="DB2" s="304"/>
      <c r="DC2" s="304"/>
      <c r="DD2" s="304"/>
      <c r="DE2" s="304"/>
      <c r="DF2" s="304"/>
      <c r="DG2" s="304"/>
      <c r="DH2" s="304"/>
      <c r="DI2" s="304"/>
      <c r="DJ2" s="304"/>
      <c r="DK2" s="304"/>
      <c r="DL2" s="304"/>
      <c r="DM2" s="304"/>
      <c r="DN2" s="304"/>
      <c r="DO2" s="304"/>
      <c r="DP2" s="304"/>
      <c r="DQ2" s="304"/>
      <c r="DR2" s="304"/>
      <c r="DS2" s="304"/>
      <c r="DT2" s="304"/>
      <c r="DU2" s="304"/>
      <c r="DV2" s="304"/>
      <c r="DW2" s="304"/>
      <c r="DX2" s="304"/>
      <c r="DY2" s="304"/>
      <c r="DZ2" s="304"/>
      <c r="EA2" s="304"/>
      <c r="EB2" s="304"/>
      <c r="EC2" s="304"/>
      <c r="ED2" s="304"/>
      <c r="EE2" s="304"/>
      <c r="EF2" s="304"/>
      <c r="EG2" s="304"/>
      <c r="EH2" s="304"/>
      <c r="EI2" s="304"/>
      <c r="EJ2" s="304"/>
      <c r="EK2" s="304"/>
      <c r="EL2" s="304"/>
      <c r="EM2" s="304"/>
      <c r="EN2" s="304"/>
      <c r="EO2" s="304"/>
      <c r="EP2" s="304"/>
      <c r="EQ2" s="304"/>
      <c r="ER2" s="304"/>
      <c r="ES2" s="304"/>
      <c r="ET2" s="304"/>
      <c r="EU2" s="304"/>
      <c r="EV2" s="304"/>
      <c r="EW2" s="304"/>
      <c r="EX2" s="304"/>
      <c r="EY2" s="304"/>
      <c r="EZ2" s="304"/>
      <c r="FA2" s="304"/>
      <c r="FB2" s="304"/>
      <c r="FC2" s="304"/>
      <c r="FD2" s="304"/>
      <c r="FE2" s="304"/>
      <c r="FF2" s="304"/>
      <c r="FG2" s="304"/>
      <c r="FH2" s="304"/>
      <c r="FI2" s="304"/>
      <c r="FJ2" s="304"/>
      <c r="FK2" s="304"/>
      <c r="FL2" s="304"/>
      <c r="FM2" s="304"/>
      <c r="FN2" s="304"/>
      <c r="FO2" s="304"/>
      <c r="FP2" s="304"/>
      <c r="FQ2" s="304"/>
      <c r="FR2" s="304"/>
      <c r="FS2" s="304"/>
      <c r="FT2" s="304"/>
      <c r="FU2" s="304"/>
      <c r="FV2" s="304"/>
      <c r="FW2" s="304"/>
      <c r="FX2" s="304"/>
      <c r="FY2" s="304"/>
      <c r="FZ2" s="304"/>
      <c r="GA2" s="304"/>
      <c r="GB2" s="304"/>
      <c r="GC2" s="304"/>
      <c r="GD2" s="304"/>
      <c r="GE2" s="304"/>
      <c r="GF2" s="304"/>
      <c r="GG2" s="304"/>
      <c r="GH2" s="304"/>
      <c r="GI2" s="304"/>
      <c r="GJ2" s="304"/>
      <c r="GK2" s="304"/>
      <c r="GL2" s="304"/>
      <c r="GM2" s="304"/>
      <c r="GN2" s="304"/>
      <c r="GO2" s="304"/>
      <c r="GP2" s="304"/>
      <c r="GQ2" s="304"/>
      <c r="GR2" s="304"/>
      <c r="GS2" s="304"/>
      <c r="GT2" s="304"/>
      <c r="GU2" s="304"/>
      <c r="GV2" s="304"/>
      <c r="GW2" s="304"/>
      <c r="GX2" s="304"/>
      <c r="GY2" s="304"/>
      <c r="GZ2" s="304"/>
      <c r="HA2" s="304"/>
      <c r="HB2" s="304"/>
      <c r="HC2" s="304"/>
      <c r="HD2" s="304"/>
      <c r="HE2" s="304"/>
      <c r="HF2" s="304"/>
      <c r="HG2" s="304"/>
      <c r="HH2" s="304"/>
      <c r="HI2" s="304"/>
      <c r="HJ2" s="304"/>
      <c r="HK2" s="304"/>
      <c r="HL2" s="304"/>
      <c r="HM2" s="304"/>
      <c r="HN2" s="304"/>
      <c r="HO2" s="304"/>
      <c r="HP2" s="304"/>
      <c r="HQ2" s="304"/>
      <c r="HR2" s="304"/>
      <c r="HS2" s="304"/>
      <c r="HT2" s="304"/>
      <c r="HU2" s="304"/>
      <c r="HV2" s="304"/>
      <c r="HW2" s="304"/>
      <c r="HX2" s="304"/>
      <c r="HY2" s="304"/>
      <c r="HZ2" s="304"/>
      <c r="IA2" s="304"/>
      <c r="IB2" s="304"/>
      <c r="IC2" s="304"/>
      <c r="ID2" s="304"/>
      <c r="IE2" s="304"/>
      <c r="IF2" s="304"/>
      <c r="IG2" s="304"/>
      <c r="IH2" s="304"/>
      <c r="II2" s="304"/>
      <c r="IJ2" s="304"/>
      <c r="IK2" s="304"/>
      <c r="IL2" s="304"/>
      <c r="IM2" s="304"/>
      <c r="IN2" s="304"/>
      <c r="IO2" s="304"/>
      <c r="IP2" s="304"/>
      <c r="IQ2" s="304"/>
      <c r="IR2" s="304"/>
      <c r="IS2" s="304"/>
      <c r="IT2" s="304"/>
      <c r="IU2" s="304"/>
      <c r="IV2" s="304"/>
      <c r="IW2" s="304"/>
      <c r="IX2" s="304"/>
      <c r="IY2" s="304"/>
      <c r="IZ2" s="304"/>
      <c r="JA2" s="304"/>
      <c r="JB2" s="304"/>
      <c r="JC2" s="304"/>
      <c r="JD2" s="304"/>
      <c r="JE2" s="304"/>
      <c r="JF2" s="304"/>
      <c r="JG2" s="304"/>
      <c r="JH2" s="304"/>
      <c r="JI2" s="304"/>
      <c r="JJ2" s="304"/>
      <c r="JK2" s="304"/>
      <c r="JL2" s="304"/>
      <c r="JM2" s="304"/>
      <c r="JN2" s="304"/>
      <c r="JO2" s="304"/>
      <c r="JP2" s="304"/>
      <c r="JQ2" s="304"/>
      <c r="JR2" s="304"/>
      <c r="JS2" s="304"/>
      <c r="JT2" s="304"/>
      <c r="JU2" s="304"/>
      <c r="JV2" s="304"/>
      <c r="JW2" s="304"/>
      <c r="JX2" s="304"/>
      <c r="JY2" s="304"/>
      <c r="JZ2" s="304"/>
      <c r="KA2" s="304"/>
      <c r="KB2" s="304"/>
      <c r="KC2" s="304"/>
      <c r="KD2" s="304"/>
      <c r="KE2" s="304"/>
      <c r="KF2" s="304"/>
      <c r="KG2" s="304"/>
      <c r="KH2" s="304"/>
      <c r="KI2" s="304"/>
      <c r="KJ2" s="304"/>
      <c r="KK2" s="304"/>
      <c r="KL2" s="304"/>
      <c r="KM2" s="304"/>
      <c r="KN2" s="304"/>
      <c r="KO2" s="304"/>
      <c r="KP2" s="304"/>
      <c r="KQ2" s="304"/>
      <c r="KR2" s="304"/>
      <c r="KS2" s="304"/>
      <c r="KT2" s="304"/>
      <c r="KU2" s="304"/>
      <c r="KV2" s="304"/>
      <c r="KW2" s="304"/>
      <c r="KX2" s="304"/>
      <c r="KY2" s="304"/>
      <c r="KZ2" s="304"/>
      <c r="LA2" s="304"/>
      <c r="LB2" s="304"/>
      <c r="LC2" s="304"/>
      <c r="LD2" s="304"/>
      <c r="LE2" s="304"/>
      <c r="LF2" s="304"/>
      <c r="LG2" s="304"/>
      <c r="LH2" s="304"/>
      <c r="LI2" s="304"/>
      <c r="LJ2" s="304"/>
      <c r="LK2" s="304"/>
      <c r="LL2" s="304"/>
      <c r="LM2" s="304"/>
      <c r="LN2" s="304"/>
      <c r="LO2" s="304"/>
      <c r="LP2" s="304"/>
      <c r="LQ2" s="304"/>
      <c r="LR2" s="304"/>
      <c r="LS2" s="304"/>
      <c r="LT2" s="304"/>
      <c r="LU2" s="304"/>
      <c r="LV2" s="304"/>
      <c r="LW2" s="304"/>
      <c r="LX2" s="304"/>
      <c r="LY2" s="304"/>
      <c r="LZ2" s="304"/>
      <c r="MA2" s="304"/>
      <c r="MB2" s="304"/>
      <c r="MC2" s="304"/>
      <c r="MD2" s="304"/>
      <c r="ME2" s="304"/>
      <c r="MF2" s="304"/>
      <c r="MG2" s="304"/>
      <c r="MH2" s="304"/>
      <c r="MI2" s="304"/>
      <c r="MJ2" s="304"/>
      <c r="MK2" s="304"/>
      <c r="ML2" s="304"/>
      <c r="MM2" s="304"/>
      <c r="MN2" s="304"/>
      <c r="MO2" s="304"/>
      <c r="MP2" s="304"/>
      <c r="MQ2" s="304"/>
      <c r="MR2" s="304"/>
      <c r="MS2" s="304"/>
      <c r="MT2" s="304"/>
      <c r="MU2" s="304"/>
      <c r="MV2" s="304"/>
      <c r="MW2" s="304"/>
      <c r="MX2" s="304"/>
      <c r="MY2" s="304"/>
      <c r="MZ2" s="304"/>
      <c r="NA2" s="304"/>
      <c r="NB2" s="304"/>
      <c r="NC2" s="304"/>
      <c r="ND2" s="304"/>
      <c r="NE2" s="304"/>
      <c r="NF2" s="304"/>
      <c r="NG2" s="304"/>
      <c r="NH2" s="304"/>
      <c r="NI2" s="304"/>
      <c r="NJ2" s="304"/>
      <c r="NK2" s="304"/>
      <c r="NL2" s="304"/>
      <c r="NM2" s="304"/>
      <c r="NN2" s="304"/>
      <c r="NO2" s="304"/>
      <c r="NP2" s="304"/>
      <c r="NQ2" s="304"/>
      <c r="NR2" s="304"/>
      <c r="NS2" s="304"/>
      <c r="NT2" s="304"/>
      <c r="NU2" s="304"/>
      <c r="NV2" s="304"/>
      <c r="NW2" s="304"/>
      <c r="NX2" s="304"/>
      <c r="NY2" s="304"/>
      <c r="NZ2" s="304"/>
      <c r="OA2" s="304"/>
      <c r="OB2" s="304"/>
      <c r="OC2" s="304"/>
      <c r="OD2" s="304"/>
      <c r="OE2" s="304"/>
      <c r="OF2" s="304"/>
      <c r="OG2" s="304"/>
      <c r="OH2" s="304"/>
      <c r="OI2" s="304"/>
      <c r="OJ2" s="304"/>
      <c r="OK2" s="304"/>
      <c r="OL2" s="304"/>
      <c r="OM2" s="304"/>
      <c r="ON2" s="304"/>
      <c r="OO2" s="304"/>
      <c r="OP2" s="304"/>
      <c r="OQ2" s="304"/>
      <c r="OR2" s="304"/>
      <c r="OS2" s="304"/>
      <c r="OT2" s="304"/>
      <c r="OU2" s="304"/>
      <c r="OV2" s="304"/>
      <c r="OW2" s="304"/>
      <c r="OX2" s="304"/>
      <c r="OY2" s="304"/>
      <c r="OZ2" s="304"/>
      <c r="PA2" s="304"/>
      <c r="PB2" s="304"/>
      <c r="PC2" s="304"/>
      <c r="PD2" s="304"/>
      <c r="PE2" s="304"/>
      <c r="PF2" s="304"/>
      <c r="PG2" s="304"/>
      <c r="PH2" s="304"/>
      <c r="PI2" s="304"/>
      <c r="PJ2" s="304"/>
      <c r="PK2" s="304"/>
      <c r="PL2" s="304"/>
      <c r="PM2" s="304"/>
      <c r="PN2" s="304"/>
      <c r="PO2" s="304"/>
      <c r="PP2" s="304"/>
      <c r="PQ2" s="304"/>
      <c r="PR2" s="304"/>
      <c r="PS2" s="304"/>
      <c r="PT2" s="304"/>
      <c r="PU2" s="304"/>
      <c r="PV2" s="304"/>
      <c r="PW2" s="304"/>
      <c r="PX2" s="304"/>
      <c r="PY2" s="304"/>
      <c r="PZ2" s="304"/>
      <c r="QA2" s="304"/>
      <c r="QB2" s="304"/>
      <c r="QC2" s="304"/>
      <c r="QD2" s="304"/>
      <c r="QE2" s="304"/>
      <c r="QF2" s="304"/>
      <c r="QG2" s="304"/>
      <c r="QH2" s="304"/>
      <c r="QI2" s="304"/>
      <c r="QJ2" s="304"/>
      <c r="QK2" s="304"/>
      <c r="QL2" s="304"/>
      <c r="QM2" s="304"/>
      <c r="QN2" s="304"/>
      <c r="QO2" s="304"/>
      <c r="QP2" s="304"/>
      <c r="QQ2" s="304"/>
      <c r="QR2" s="304"/>
      <c r="QS2" s="304"/>
      <c r="QT2" s="304"/>
      <c r="QU2" s="304"/>
      <c r="QV2" s="304"/>
      <c r="QW2" s="304"/>
      <c r="QX2" s="304"/>
      <c r="QY2" s="304"/>
      <c r="QZ2" s="304"/>
      <c r="RA2" s="304"/>
      <c r="RB2" s="304"/>
      <c r="RC2" s="304"/>
      <c r="RD2" s="304"/>
      <c r="RE2" s="304"/>
      <c r="RF2" s="304"/>
      <c r="RG2" s="304"/>
      <c r="RH2" s="304"/>
      <c r="RI2" s="304"/>
      <c r="RJ2" s="304"/>
      <c r="RK2" s="304"/>
      <c r="RL2" s="304"/>
      <c r="RM2" s="304"/>
      <c r="RN2" s="304"/>
      <c r="RO2" s="304"/>
      <c r="RP2" s="304"/>
      <c r="RQ2" s="304"/>
      <c r="RR2" s="304"/>
      <c r="RS2" s="304"/>
      <c r="RT2" s="304"/>
      <c r="RU2" s="304"/>
      <c r="RV2" s="304"/>
      <c r="RW2" s="304"/>
      <c r="RX2" s="304"/>
      <c r="RY2" s="304"/>
      <c r="RZ2" s="304"/>
      <c r="SA2" s="304"/>
      <c r="SB2" s="304"/>
      <c r="SC2" s="304"/>
      <c r="SD2" s="304"/>
      <c r="SE2" s="304"/>
      <c r="SF2" s="304"/>
      <c r="SG2" s="304"/>
      <c r="SH2" s="304"/>
      <c r="SI2" s="304"/>
      <c r="SJ2" s="304"/>
      <c r="SK2" s="304"/>
      <c r="SL2" s="304"/>
      <c r="SM2" s="304"/>
      <c r="SN2" s="304"/>
      <c r="SO2" s="304"/>
      <c r="SP2" s="304"/>
      <c r="SQ2" s="304"/>
      <c r="SR2" s="304"/>
      <c r="SS2" s="304"/>
      <c r="ST2" s="304"/>
      <c r="SU2" s="304"/>
      <c r="SV2" s="304"/>
      <c r="SW2" s="304"/>
      <c r="SX2" s="304"/>
      <c r="SY2" s="304"/>
      <c r="SZ2" s="304"/>
      <c r="TA2" s="304"/>
      <c r="TB2" s="304"/>
      <c r="TC2" s="304"/>
      <c r="TD2" s="304"/>
      <c r="TE2" s="304"/>
      <c r="TF2" s="304"/>
      <c r="TG2" s="304"/>
      <c r="TH2" s="304"/>
      <c r="TI2" s="304"/>
      <c r="TJ2" s="304"/>
      <c r="TK2" s="304"/>
      <c r="TL2" s="304"/>
      <c r="TM2" s="304"/>
      <c r="TN2" s="304"/>
      <c r="TO2" s="304"/>
      <c r="TP2" s="304"/>
      <c r="TQ2" s="304"/>
      <c r="TR2" s="304"/>
      <c r="TS2" s="304"/>
      <c r="TT2" s="304"/>
      <c r="TU2" s="304"/>
      <c r="TV2" s="304"/>
      <c r="TW2" s="304"/>
      <c r="TX2" s="304"/>
      <c r="TY2" s="304"/>
      <c r="TZ2" s="304"/>
      <c r="UA2" s="304"/>
      <c r="UB2" s="304"/>
      <c r="UC2" s="304"/>
      <c r="UD2" s="304"/>
      <c r="UE2" s="304"/>
      <c r="UF2" s="304"/>
      <c r="UG2" s="304"/>
      <c r="UH2" s="304"/>
      <c r="UI2" s="304"/>
      <c r="UJ2" s="304"/>
      <c r="UK2" s="304"/>
      <c r="UL2" s="304"/>
      <c r="UM2" s="304"/>
      <c r="UN2" s="304"/>
      <c r="UO2" s="304"/>
      <c r="UP2" s="304"/>
      <c r="UQ2" s="304"/>
      <c r="UR2" s="304"/>
      <c r="US2" s="304"/>
      <c r="UT2" s="304"/>
      <c r="UU2" s="304"/>
      <c r="UV2" s="304"/>
      <c r="UW2" s="304"/>
      <c r="UX2" s="304"/>
      <c r="UY2" s="304"/>
      <c r="UZ2" s="304"/>
      <c r="VA2" s="304"/>
      <c r="VB2" s="304"/>
      <c r="VC2" s="304"/>
      <c r="VD2" s="304"/>
      <c r="VE2" s="304"/>
      <c r="VF2" s="304"/>
      <c r="VG2" s="304"/>
      <c r="VH2" s="304"/>
      <c r="VI2" s="304"/>
      <c r="VJ2" s="304"/>
      <c r="VK2" s="304"/>
      <c r="VL2" s="304"/>
      <c r="VM2" s="304"/>
      <c r="VN2" s="304"/>
      <c r="VO2" s="304"/>
      <c r="VP2" s="304"/>
      <c r="VQ2" s="304"/>
      <c r="VR2" s="304"/>
      <c r="VS2" s="304"/>
      <c r="VT2" s="304"/>
      <c r="VU2" s="304"/>
      <c r="VV2" s="304"/>
      <c r="VW2" s="304"/>
      <c r="VX2" s="304"/>
      <c r="VY2" s="304"/>
      <c r="VZ2" s="304"/>
      <c r="WA2" s="304"/>
      <c r="WB2" s="304"/>
      <c r="WC2" s="304"/>
      <c r="WD2" s="304"/>
      <c r="WE2" s="304"/>
      <c r="WF2" s="304"/>
      <c r="WG2" s="304"/>
      <c r="WH2" s="304"/>
      <c r="WI2" s="304"/>
      <c r="WJ2" s="304"/>
      <c r="WK2" s="304"/>
      <c r="WL2" s="304"/>
      <c r="WM2" s="304"/>
      <c r="WN2" s="304"/>
      <c r="WO2" s="304"/>
      <c r="WP2" s="304"/>
      <c r="WQ2" s="304"/>
      <c r="WR2" s="304"/>
      <c r="WS2" s="304"/>
      <c r="WT2" s="304"/>
      <c r="WU2" s="304"/>
      <c r="WV2" s="304"/>
      <c r="WW2" s="304"/>
      <c r="WX2" s="304"/>
      <c r="WY2" s="304"/>
      <c r="WZ2" s="304"/>
      <c r="XA2" s="304"/>
      <c r="XB2" s="304"/>
      <c r="XC2" s="304"/>
      <c r="XD2" s="304"/>
      <c r="XE2" s="304"/>
      <c r="XF2" s="304"/>
      <c r="XG2" s="304"/>
      <c r="XH2" s="304"/>
      <c r="XI2" s="304"/>
      <c r="XJ2" s="304"/>
      <c r="XK2" s="304"/>
      <c r="XL2" s="304"/>
      <c r="XM2" s="304"/>
      <c r="XN2" s="304"/>
      <c r="XO2" s="304"/>
      <c r="XP2" s="304"/>
      <c r="XQ2" s="304"/>
      <c r="XR2" s="304"/>
      <c r="XS2" s="304"/>
      <c r="XT2" s="304"/>
      <c r="XU2" s="304"/>
      <c r="XV2" s="304"/>
      <c r="XW2" s="304"/>
      <c r="XX2" s="304"/>
      <c r="XY2" s="304"/>
      <c r="XZ2" s="304"/>
      <c r="YA2" s="304"/>
      <c r="YB2" s="304"/>
      <c r="YC2" s="304"/>
      <c r="YD2" s="304"/>
      <c r="YE2" s="304"/>
      <c r="YF2" s="304"/>
      <c r="YG2" s="304"/>
      <c r="YH2" s="304"/>
      <c r="YI2" s="304"/>
      <c r="YJ2" s="304"/>
      <c r="YK2" s="304"/>
      <c r="YL2" s="304"/>
      <c r="YM2" s="304"/>
      <c r="YN2" s="304"/>
      <c r="YO2" s="304"/>
      <c r="YP2" s="304"/>
      <c r="YQ2" s="304"/>
      <c r="YR2" s="304"/>
      <c r="YS2" s="304"/>
      <c r="YT2" s="304"/>
      <c r="YU2" s="304"/>
      <c r="YV2" s="304"/>
      <c r="YW2" s="304"/>
      <c r="YX2" s="304"/>
      <c r="YY2" s="304"/>
      <c r="YZ2" s="304"/>
      <c r="ZA2" s="304"/>
      <c r="ZB2" s="304"/>
      <c r="ZC2" s="304"/>
      <c r="ZD2" s="304"/>
      <c r="ZE2" s="304"/>
      <c r="ZF2" s="304"/>
      <c r="ZG2" s="304"/>
      <c r="ZH2" s="304"/>
      <c r="ZI2" s="304"/>
      <c r="ZJ2" s="304"/>
      <c r="ZK2" s="304"/>
      <c r="ZL2" s="304"/>
      <c r="ZM2" s="304"/>
      <c r="ZN2" s="304"/>
      <c r="ZO2" s="304"/>
      <c r="ZP2" s="304"/>
      <c r="ZQ2" s="304"/>
      <c r="ZR2" s="304"/>
      <c r="ZS2" s="304"/>
      <c r="ZT2" s="304"/>
      <c r="ZU2" s="304"/>
      <c r="ZV2" s="304"/>
      <c r="ZW2" s="304"/>
      <c r="ZX2" s="304"/>
      <c r="ZY2" s="304"/>
      <c r="ZZ2" s="304"/>
      <c r="AAA2" s="304"/>
      <c r="AAB2" s="304"/>
      <c r="AAC2" s="304"/>
      <c r="AAD2" s="304"/>
      <c r="AAE2" s="304"/>
      <c r="AAF2" s="304"/>
      <c r="AAG2" s="304"/>
      <c r="AAH2" s="304"/>
      <c r="AAI2" s="304"/>
      <c r="AAJ2" s="304"/>
      <c r="AAK2" s="304"/>
      <c r="AAL2" s="304"/>
      <c r="AAM2" s="304"/>
      <c r="AAN2" s="304"/>
      <c r="AAO2" s="304"/>
      <c r="AAP2" s="304"/>
      <c r="AAQ2" s="304"/>
      <c r="AAR2" s="304"/>
      <c r="AAS2" s="304"/>
      <c r="AAT2" s="304"/>
      <c r="AAU2" s="304"/>
      <c r="AAV2" s="304"/>
      <c r="AAW2" s="304"/>
      <c r="AAX2" s="304"/>
      <c r="AAY2" s="304"/>
      <c r="AAZ2" s="304"/>
      <c r="ABA2" s="304"/>
      <c r="ABB2" s="304"/>
      <c r="ABC2" s="304"/>
      <c r="ABD2" s="304"/>
      <c r="ABE2" s="304"/>
      <c r="ABF2" s="304"/>
      <c r="ABG2" s="304"/>
      <c r="ABH2" s="304"/>
      <c r="ABI2" s="304"/>
      <c r="ABJ2" s="304"/>
      <c r="ABK2" s="304"/>
      <c r="ABL2" s="304"/>
      <c r="ABM2" s="304"/>
      <c r="ABN2" s="304"/>
      <c r="ABO2" s="304"/>
      <c r="ABP2" s="304"/>
      <c r="ABQ2" s="304"/>
      <c r="ABR2" s="304"/>
      <c r="ABS2" s="304"/>
      <c r="ABT2" s="304"/>
      <c r="ABU2" s="304"/>
      <c r="ABV2" s="304"/>
      <c r="ABW2" s="304"/>
      <c r="ABX2" s="304"/>
      <c r="ABY2" s="304"/>
      <c r="ABZ2" s="304"/>
      <c r="ACA2" s="304"/>
      <c r="ACB2" s="304"/>
      <c r="ACC2" s="304"/>
      <c r="ACD2" s="304"/>
      <c r="ACE2" s="304"/>
      <c r="ACF2" s="304"/>
      <c r="ACG2" s="304"/>
      <c r="ACH2" s="304"/>
      <c r="ACI2" s="304"/>
      <c r="ACJ2" s="304"/>
      <c r="ACK2" s="304"/>
      <c r="ACL2" s="304"/>
      <c r="ACM2" s="304"/>
      <c r="ACN2" s="304"/>
      <c r="ACO2" s="304"/>
      <c r="ACP2" s="304"/>
      <c r="ACQ2" s="304"/>
      <c r="ACR2" s="304"/>
      <c r="ACS2" s="304"/>
      <c r="ACT2" s="304"/>
      <c r="ACU2" s="304"/>
      <c r="ACV2" s="304"/>
      <c r="ACW2" s="304"/>
      <c r="ACX2" s="304"/>
      <c r="ACY2" s="304"/>
      <c r="ACZ2" s="304"/>
      <c r="ADA2" s="304"/>
      <c r="ADB2" s="304"/>
      <c r="ADC2" s="304"/>
      <c r="ADD2" s="304"/>
      <c r="ADE2" s="304"/>
      <c r="ADF2" s="304"/>
      <c r="ADG2" s="304"/>
      <c r="ADH2" s="304"/>
      <c r="ADI2" s="304"/>
      <c r="ADJ2" s="304"/>
      <c r="ADK2" s="304"/>
      <c r="ADL2" s="304"/>
      <c r="ADM2" s="304"/>
      <c r="ADN2" s="304"/>
      <c r="ADO2" s="304"/>
      <c r="ADP2" s="304"/>
      <c r="ADQ2" s="304"/>
      <c r="ADR2" s="304"/>
      <c r="ADS2" s="304"/>
      <c r="ADT2" s="304"/>
      <c r="ADU2" s="304"/>
      <c r="ADV2" s="304"/>
      <c r="ADW2" s="304"/>
      <c r="ADX2" s="304"/>
      <c r="ADY2" s="304"/>
      <c r="ADZ2" s="304"/>
      <c r="AEA2" s="304"/>
      <c r="AEB2" s="304"/>
      <c r="AEC2" s="304"/>
      <c r="AED2" s="304"/>
      <c r="AEE2" s="304"/>
      <c r="AEF2" s="304"/>
      <c r="AEG2" s="304"/>
      <c r="AEH2" s="304"/>
      <c r="AEI2" s="304"/>
      <c r="AEJ2" s="304"/>
      <c r="AEK2" s="304"/>
      <c r="AEL2" s="304"/>
      <c r="AEM2" s="304"/>
      <c r="AEN2" s="304"/>
      <c r="AEO2" s="304"/>
      <c r="AEP2" s="304"/>
      <c r="AEQ2" s="304"/>
      <c r="AER2" s="304"/>
      <c r="AES2" s="304"/>
      <c r="AET2" s="304"/>
      <c r="AEU2" s="304"/>
      <c r="AEV2" s="304"/>
      <c r="AEW2" s="304"/>
      <c r="AEX2" s="304"/>
      <c r="AEY2" s="304"/>
      <c r="AEZ2" s="304"/>
      <c r="AFA2" s="304"/>
      <c r="AFB2" s="304"/>
      <c r="AFC2" s="304"/>
      <c r="AFD2" s="304"/>
      <c r="AFE2" s="304"/>
      <c r="AFF2" s="304"/>
      <c r="AFG2" s="304"/>
      <c r="AFH2" s="304"/>
      <c r="AFI2" s="304"/>
      <c r="AFJ2" s="304"/>
      <c r="AFK2" s="304"/>
      <c r="AFL2" s="304"/>
      <c r="AFM2" s="304"/>
      <c r="AFN2" s="304"/>
      <c r="AFO2" s="304"/>
      <c r="AFP2" s="304"/>
      <c r="AFQ2" s="304"/>
      <c r="AFR2" s="304"/>
      <c r="AFS2" s="304"/>
      <c r="AFT2" s="304"/>
      <c r="AFU2" s="304"/>
    </row>
    <row r="3" spans="1:853" s="463" customFormat="1">
      <c r="A3" s="135">
        <v>1</v>
      </c>
      <c r="B3" s="136" t="s">
        <v>3</v>
      </c>
      <c r="C3" s="136"/>
      <c r="D3" s="136"/>
      <c r="E3" s="137">
        <f t="shared" ref="E3:L3" si="0">SUM(E4,E14:E15)</f>
        <v>37787548</v>
      </c>
      <c r="F3" s="137">
        <f t="shared" si="0"/>
        <v>39735168.800000004</v>
      </c>
      <c r="G3" s="137">
        <f t="shared" si="0"/>
        <v>2247120</v>
      </c>
      <c r="H3" s="137">
        <f t="shared" si="0"/>
        <v>2401668</v>
      </c>
      <c r="I3" s="137">
        <f t="shared" si="0"/>
        <v>1455000</v>
      </c>
      <c r="J3" s="137">
        <f t="shared" si="0"/>
        <v>1538700</v>
      </c>
      <c r="K3" s="137">
        <f t="shared" si="0"/>
        <v>2145360</v>
      </c>
      <c r="L3" s="137">
        <f t="shared" si="0"/>
        <v>2329922.4</v>
      </c>
      <c r="M3" s="137">
        <f t="shared" ref="M3:BN3" si="1">SUM(M4,M14:M15)</f>
        <v>1103090</v>
      </c>
      <c r="N3" s="137">
        <f t="shared" si="1"/>
        <v>1226520</v>
      </c>
      <c r="O3" s="137">
        <f t="shared" si="1"/>
        <v>1411280</v>
      </c>
      <c r="P3" s="137">
        <f t="shared" si="1"/>
        <v>1785480</v>
      </c>
      <c r="Q3" s="137">
        <f t="shared" si="1"/>
        <v>1500240</v>
      </c>
      <c r="R3" s="137">
        <f t="shared" si="1"/>
        <v>1631282.4</v>
      </c>
      <c r="S3" s="137">
        <f t="shared" si="1"/>
        <v>1699380</v>
      </c>
      <c r="T3" s="137">
        <f t="shared" si="1"/>
        <v>1819984.8</v>
      </c>
      <c r="U3" s="137">
        <f t="shared" si="1"/>
        <v>1332180</v>
      </c>
      <c r="V3" s="137">
        <f t="shared" si="1"/>
        <v>1173840</v>
      </c>
      <c r="W3" s="137">
        <f t="shared" si="1"/>
        <v>1377710</v>
      </c>
      <c r="X3" s="137">
        <f t="shared" si="1"/>
        <v>1477740</v>
      </c>
      <c r="Y3" s="137">
        <f t="shared" si="1"/>
        <v>1611900</v>
      </c>
      <c r="Z3" s="137">
        <f t="shared" si="1"/>
        <v>1730760</v>
      </c>
      <c r="AA3" s="137">
        <f t="shared" si="1"/>
        <v>1405740</v>
      </c>
      <c r="AB3" s="137">
        <f t="shared" si="1"/>
        <v>1299240</v>
      </c>
      <c r="AC3" s="137">
        <f t="shared" si="1"/>
        <v>2546640</v>
      </c>
      <c r="AD3" s="137">
        <f t="shared" si="1"/>
        <v>2691957.6</v>
      </c>
      <c r="AE3" s="137">
        <f t="shared" si="1"/>
        <v>2287860</v>
      </c>
      <c r="AF3" s="137">
        <f t="shared" si="1"/>
        <v>2441402.4</v>
      </c>
      <c r="AG3" s="137">
        <f t="shared" si="1"/>
        <v>1710600</v>
      </c>
      <c r="AH3" s="137">
        <f t="shared" si="1"/>
        <v>2100000</v>
      </c>
      <c r="AI3" s="137">
        <f t="shared" si="1"/>
        <v>2451288</v>
      </c>
      <c r="AJ3" s="137">
        <f t="shared" si="1"/>
        <v>2673300</v>
      </c>
      <c r="AK3" s="137">
        <f t="shared" si="1"/>
        <v>1546920</v>
      </c>
      <c r="AL3" s="137">
        <f t="shared" si="1"/>
        <v>1636644.0000000002</v>
      </c>
      <c r="AM3" s="137">
        <f t="shared" si="1"/>
        <v>1709700</v>
      </c>
      <c r="AN3" s="137">
        <f t="shared" si="1"/>
        <v>1834077.6000000003</v>
      </c>
      <c r="AO3" s="137">
        <f t="shared" si="1"/>
        <v>2332760</v>
      </c>
      <c r="AP3" s="137">
        <f t="shared" si="1"/>
        <v>2580429.5999999996</v>
      </c>
      <c r="AQ3" s="137">
        <f t="shared" si="1"/>
        <v>5912780</v>
      </c>
      <c r="AR3" s="137">
        <f t="shared" si="1"/>
        <v>5362220</v>
      </c>
      <c r="AS3" s="137">
        <f t="shared" si="1"/>
        <v>0</v>
      </c>
      <c r="AT3" s="137">
        <f t="shared" si="1"/>
        <v>0</v>
      </c>
      <c r="AU3" s="137">
        <f t="shared" si="1"/>
        <v>0</v>
      </c>
      <c r="AV3" s="137">
        <f t="shared" si="1"/>
        <v>0</v>
      </c>
      <c r="AW3" s="137">
        <f t="shared" si="1"/>
        <v>0</v>
      </c>
      <c r="AX3" s="137">
        <f t="shared" si="1"/>
        <v>0</v>
      </c>
      <c r="AY3" s="137">
        <f t="shared" si="1"/>
        <v>0</v>
      </c>
      <c r="AZ3" s="137">
        <f t="shared" si="1"/>
        <v>0</v>
      </c>
      <c r="BA3" s="137">
        <f t="shared" si="1"/>
        <v>0</v>
      </c>
      <c r="BB3" s="137">
        <f t="shared" si="1"/>
        <v>0</v>
      </c>
      <c r="BC3" s="137">
        <f t="shared" si="1"/>
        <v>0</v>
      </c>
      <c r="BD3" s="137">
        <f t="shared" si="1"/>
        <v>0</v>
      </c>
      <c r="BE3" s="137">
        <f t="shared" si="1"/>
        <v>0</v>
      </c>
      <c r="BF3" s="137">
        <f t="shared" si="1"/>
        <v>0</v>
      </c>
      <c r="BG3" s="137">
        <f t="shared" si="1"/>
        <v>0</v>
      </c>
      <c r="BH3" s="137">
        <f t="shared" si="1"/>
        <v>0</v>
      </c>
      <c r="BI3" s="137">
        <f t="shared" si="1"/>
        <v>0</v>
      </c>
      <c r="BJ3" s="137">
        <f t="shared" si="1"/>
        <v>0</v>
      </c>
      <c r="BK3" s="137">
        <f t="shared" si="1"/>
        <v>0</v>
      </c>
      <c r="BL3" s="137">
        <f t="shared" si="1"/>
        <v>0</v>
      </c>
      <c r="BM3" s="137">
        <f t="shared" si="1"/>
        <v>0</v>
      </c>
      <c r="BN3" s="137">
        <f t="shared" si="1"/>
        <v>0</v>
      </c>
      <c r="BO3" s="460"/>
      <c r="BP3" s="460"/>
      <c r="BQ3" s="460"/>
      <c r="BR3" s="460"/>
      <c r="BS3" s="460"/>
      <c r="BT3" s="460"/>
      <c r="BU3" s="460"/>
      <c r="BV3" s="460"/>
      <c r="BW3" s="460"/>
      <c r="BX3" s="460"/>
      <c r="BY3" s="460"/>
      <c r="BZ3" s="460"/>
      <c r="CA3" s="460"/>
      <c r="CB3" s="460"/>
      <c r="CC3" s="460"/>
      <c r="CD3" s="460"/>
      <c r="CE3" s="460"/>
      <c r="CF3" s="460"/>
      <c r="CG3" s="460"/>
      <c r="CH3" s="460"/>
      <c r="CI3" s="460"/>
      <c r="CJ3" s="460"/>
      <c r="CK3" s="460"/>
      <c r="CL3" s="460"/>
      <c r="CM3" s="460"/>
      <c r="CN3" s="460"/>
      <c r="CO3" s="460"/>
      <c r="CP3" s="460"/>
      <c r="CQ3" s="460"/>
      <c r="CR3" s="460"/>
      <c r="CS3" s="460"/>
      <c r="CT3" s="460"/>
      <c r="CU3" s="460"/>
      <c r="CV3" s="460"/>
      <c r="CW3" s="460"/>
      <c r="CX3" s="460"/>
      <c r="CY3" s="460"/>
      <c r="CZ3" s="460"/>
      <c r="DA3" s="460"/>
      <c r="DB3" s="460"/>
      <c r="DC3" s="460"/>
      <c r="DD3" s="460"/>
      <c r="DE3" s="460"/>
      <c r="DF3" s="460"/>
      <c r="DG3" s="460"/>
      <c r="DH3" s="460"/>
      <c r="DI3" s="460"/>
      <c r="DJ3" s="460"/>
      <c r="DK3" s="460"/>
      <c r="DL3" s="460"/>
      <c r="DM3" s="460"/>
      <c r="DN3" s="460"/>
      <c r="DO3" s="460"/>
      <c r="DP3" s="460"/>
      <c r="DQ3" s="460"/>
      <c r="DR3" s="460"/>
      <c r="DS3" s="460"/>
      <c r="DT3" s="460"/>
      <c r="DU3" s="460"/>
      <c r="DV3" s="460"/>
      <c r="DW3" s="460"/>
      <c r="DX3" s="460"/>
      <c r="DY3" s="460"/>
      <c r="DZ3" s="460"/>
      <c r="EA3" s="460"/>
      <c r="EB3" s="460"/>
      <c r="EC3" s="460"/>
      <c r="ED3" s="460"/>
      <c r="EE3" s="460"/>
      <c r="EF3" s="460"/>
      <c r="EG3" s="460"/>
      <c r="EH3" s="460"/>
      <c r="EI3" s="460"/>
      <c r="EJ3" s="460"/>
      <c r="EK3" s="460"/>
      <c r="EL3" s="460"/>
      <c r="EM3" s="460"/>
      <c r="EN3" s="460"/>
      <c r="EO3" s="460"/>
      <c r="EP3" s="460"/>
      <c r="EQ3" s="460"/>
      <c r="ER3" s="460"/>
      <c r="ES3" s="460"/>
      <c r="ET3" s="460"/>
      <c r="EU3" s="460"/>
      <c r="EV3" s="460"/>
      <c r="EW3" s="460"/>
      <c r="EX3" s="460"/>
      <c r="EY3" s="460"/>
      <c r="EZ3" s="460"/>
      <c r="FA3" s="460"/>
      <c r="FB3" s="460"/>
      <c r="FC3" s="460"/>
      <c r="FD3" s="460"/>
      <c r="FE3" s="460"/>
      <c r="FF3" s="460"/>
      <c r="FG3" s="460"/>
      <c r="FH3" s="460"/>
      <c r="FI3" s="460"/>
      <c r="FJ3" s="460"/>
      <c r="FK3" s="460"/>
      <c r="FL3" s="460"/>
      <c r="FM3" s="460"/>
      <c r="FN3" s="460"/>
      <c r="FO3" s="460"/>
      <c r="FP3" s="460"/>
      <c r="FQ3" s="460"/>
      <c r="FR3" s="460"/>
      <c r="FS3" s="460"/>
      <c r="FT3" s="460"/>
      <c r="FU3" s="460"/>
      <c r="FV3" s="460"/>
      <c r="FW3" s="460"/>
      <c r="FX3" s="460"/>
      <c r="FY3" s="460"/>
      <c r="FZ3" s="460"/>
      <c r="GA3" s="460"/>
      <c r="GB3" s="460"/>
      <c r="GC3" s="460"/>
      <c r="GD3" s="460"/>
      <c r="GE3" s="460"/>
      <c r="GF3" s="460"/>
      <c r="GG3" s="460"/>
      <c r="GH3" s="460"/>
      <c r="GI3" s="460"/>
      <c r="GJ3" s="460"/>
      <c r="GK3" s="460"/>
      <c r="GL3" s="460"/>
      <c r="GM3" s="460"/>
      <c r="GN3" s="460"/>
      <c r="GO3" s="460"/>
      <c r="GP3" s="460"/>
      <c r="GQ3" s="460"/>
      <c r="GR3" s="460"/>
      <c r="GS3" s="460"/>
      <c r="GT3" s="460"/>
      <c r="GU3" s="460"/>
      <c r="GV3" s="460"/>
      <c r="GW3" s="460"/>
      <c r="GX3" s="460"/>
      <c r="GY3" s="460"/>
      <c r="GZ3" s="460"/>
      <c r="HA3" s="460"/>
      <c r="HB3" s="460"/>
      <c r="HC3" s="460"/>
      <c r="HD3" s="460"/>
      <c r="HE3" s="460"/>
      <c r="HF3" s="460"/>
      <c r="HG3" s="460"/>
      <c r="HH3" s="460"/>
      <c r="HI3" s="460"/>
      <c r="HJ3" s="460"/>
      <c r="HK3" s="460"/>
      <c r="HL3" s="460"/>
      <c r="HM3" s="460"/>
      <c r="HN3" s="460"/>
      <c r="HO3" s="460"/>
      <c r="HP3" s="460"/>
      <c r="HQ3" s="460"/>
      <c r="HR3" s="460"/>
      <c r="HS3" s="460"/>
      <c r="HT3" s="460"/>
      <c r="HU3" s="460"/>
      <c r="HV3" s="460"/>
      <c r="HW3" s="460"/>
      <c r="HX3" s="460"/>
      <c r="HY3" s="460"/>
      <c r="HZ3" s="460"/>
      <c r="IA3" s="460"/>
      <c r="IB3" s="460"/>
      <c r="IC3" s="460"/>
      <c r="ID3" s="460"/>
      <c r="IE3" s="460"/>
      <c r="IF3" s="460"/>
      <c r="IG3" s="460"/>
      <c r="IH3" s="460"/>
      <c r="II3" s="460"/>
      <c r="IJ3" s="460"/>
      <c r="IK3" s="460"/>
      <c r="IL3" s="460"/>
      <c r="IM3" s="460"/>
      <c r="IN3" s="460"/>
      <c r="IO3" s="460"/>
      <c r="IP3" s="460"/>
      <c r="IQ3" s="460"/>
      <c r="IR3" s="460"/>
      <c r="IS3" s="460"/>
      <c r="IT3" s="460"/>
      <c r="IU3" s="460"/>
      <c r="IV3" s="460"/>
      <c r="IW3" s="460"/>
      <c r="IX3" s="460"/>
      <c r="IY3" s="460"/>
      <c r="IZ3" s="460"/>
      <c r="JA3" s="460"/>
      <c r="JB3" s="460"/>
      <c r="JC3" s="460"/>
      <c r="JD3" s="460"/>
      <c r="JE3" s="460"/>
      <c r="JF3" s="460"/>
      <c r="JG3" s="460"/>
      <c r="JH3" s="460"/>
      <c r="JI3" s="460"/>
      <c r="JJ3" s="460"/>
      <c r="JK3" s="460"/>
      <c r="JL3" s="460"/>
      <c r="JM3" s="460"/>
      <c r="JN3" s="460"/>
      <c r="JO3" s="460"/>
      <c r="JP3" s="460"/>
      <c r="JQ3" s="460"/>
      <c r="JR3" s="460"/>
      <c r="JS3" s="460"/>
      <c r="JT3" s="460"/>
      <c r="JU3" s="460"/>
      <c r="JV3" s="460"/>
      <c r="JW3" s="460"/>
      <c r="JX3" s="460"/>
      <c r="JY3" s="460"/>
      <c r="JZ3" s="460"/>
      <c r="KA3" s="460"/>
      <c r="KB3" s="460"/>
      <c r="KC3" s="460"/>
      <c r="KD3" s="460"/>
      <c r="KE3" s="460"/>
      <c r="KF3" s="460"/>
      <c r="KG3" s="460"/>
      <c r="KH3" s="460"/>
      <c r="KI3" s="460"/>
      <c r="KJ3" s="460"/>
      <c r="KK3" s="460"/>
      <c r="KL3" s="460"/>
      <c r="KM3" s="460"/>
      <c r="KN3" s="460"/>
      <c r="KO3" s="460"/>
      <c r="KP3" s="460"/>
      <c r="KQ3" s="460"/>
      <c r="KR3" s="460"/>
      <c r="KS3" s="460"/>
      <c r="KT3" s="460"/>
      <c r="KU3" s="460"/>
      <c r="KV3" s="460"/>
      <c r="KW3" s="460"/>
      <c r="KX3" s="460"/>
      <c r="KY3" s="460"/>
      <c r="KZ3" s="460"/>
      <c r="LA3" s="460"/>
      <c r="LB3" s="460"/>
      <c r="LC3" s="460"/>
      <c r="LD3" s="460"/>
      <c r="LE3" s="460"/>
      <c r="LF3" s="460"/>
      <c r="LG3" s="460"/>
      <c r="LH3" s="460"/>
      <c r="LI3" s="460"/>
      <c r="LJ3" s="460"/>
      <c r="LK3" s="460"/>
      <c r="LL3" s="460"/>
      <c r="LM3" s="460"/>
      <c r="LN3" s="460"/>
      <c r="LO3" s="460"/>
      <c r="LP3" s="460"/>
      <c r="LQ3" s="460"/>
      <c r="LR3" s="460"/>
      <c r="LS3" s="460"/>
      <c r="LT3" s="460"/>
      <c r="LU3" s="460"/>
      <c r="LV3" s="460"/>
      <c r="LW3" s="460"/>
      <c r="LX3" s="460"/>
      <c r="LY3" s="460"/>
      <c r="LZ3" s="460"/>
      <c r="MA3" s="460"/>
      <c r="MB3" s="460"/>
      <c r="MC3" s="460"/>
      <c r="MD3" s="460"/>
      <c r="ME3" s="460"/>
      <c r="MF3" s="460"/>
      <c r="MG3" s="460"/>
      <c r="MH3" s="460"/>
      <c r="MI3" s="460"/>
      <c r="MJ3" s="460"/>
      <c r="MK3" s="460"/>
      <c r="ML3" s="460"/>
      <c r="MM3" s="460"/>
      <c r="MN3" s="460"/>
      <c r="MO3" s="460"/>
      <c r="MP3" s="460"/>
      <c r="MQ3" s="460"/>
      <c r="MR3" s="460"/>
      <c r="MS3" s="460"/>
      <c r="MT3" s="460"/>
      <c r="MU3" s="460"/>
      <c r="MV3" s="460"/>
      <c r="MW3" s="460"/>
      <c r="MX3" s="460"/>
      <c r="MY3" s="460"/>
      <c r="MZ3" s="460"/>
      <c r="NA3" s="460"/>
      <c r="NB3" s="460"/>
      <c r="NC3" s="460"/>
      <c r="ND3" s="460"/>
      <c r="NE3" s="460"/>
      <c r="NF3" s="460"/>
      <c r="NG3" s="460"/>
      <c r="NH3" s="460"/>
      <c r="NI3" s="460"/>
      <c r="NJ3" s="460"/>
      <c r="NK3" s="460"/>
      <c r="NL3" s="460"/>
      <c r="NM3" s="460"/>
      <c r="NN3" s="460"/>
      <c r="NO3" s="460"/>
      <c r="NP3" s="460"/>
      <c r="NQ3" s="460"/>
      <c r="NR3" s="460"/>
      <c r="NS3" s="460"/>
      <c r="NT3" s="460"/>
      <c r="NU3" s="460"/>
      <c r="NV3" s="460"/>
      <c r="NW3" s="460"/>
      <c r="NX3" s="460"/>
      <c r="NY3" s="460"/>
      <c r="NZ3" s="460"/>
      <c r="OA3" s="460"/>
      <c r="OB3" s="460"/>
      <c r="OC3" s="460"/>
      <c r="OD3" s="460"/>
      <c r="OE3" s="460"/>
      <c r="OF3" s="460"/>
      <c r="OG3" s="460"/>
      <c r="OH3" s="460"/>
      <c r="OI3" s="460"/>
      <c r="OJ3" s="460"/>
      <c r="OK3" s="460"/>
      <c r="OL3" s="460"/>
      <c r="OM3" s="460"/>
      <c r="ON3" s="460"/>
      <c r="OO3" s="460"/>
      <c r="OP3" s="460"/>
      <c r="OQ3" s="460"/>
      <c r="OR3" s="460"/>
      <c r="OS3" s="460"/>
      <c r="OT3" s="460"/>
      <c r="OU3" s="460"/>
      <c r="OV3" s="460"/>
      <c r="OW3" s="460"/>
      <c r="OX3" s="460"/>
      <c r="OY3" s="460"/>
      <c r="OZ3" s="460"/>
      <c r="PA3" s="460"/>
      <c r="PB3" s="460"/>
      <c r="PC3" s="460"/>
      <c r="PD3" s="460"/>
      <c r="PE3" s="460"/>
      <c r="PF3" s="460"/>
      <c r="PG3" s="460"/>
      <c r="PH3" s="460"/>
      <c r="PI3" s="460"/>
      <c r="PJ3" s="460"/>
      <c r="PK3" s="460"/>
      <c r="PL3" s="460"/>
      <c r="PM3" s="460"/>
      <c r="PN3" s="460"/>
      <c r="PO3" s="460"/>
      <c r="PP3" s="460"/>
      <c r="PQ3" s="460"/>
      <c r="PR3" s="460"/>
      <c r="PS3" s="460"/>
      <c r="PT3" s="460"/>
      <c r="PU3" s="460"/>
      <c r="PV3" s="460"/>
      <c r="PW3" s="460"/>
      <c r="PX3" s="460"/>
      <c r="PY3" s="460"/>
      <c r="PZ3" s="460"/>
      <c r="QA3" s="460"/>
      <c r="QB3" s="460"/>
      <c r="QC3" s="460"/>
      <c r="QD3" s="460"/>
      <c r="QE3" s="460"/>
      <c r="QF3" s="460"/>
      <c r="QG3" s="460"/>
      <c r="QH3" s="460"/>
      <c r="QI3" s="460"/>
      <c r="QJ3" s="460"/>
      <c r="QK3" s="460"/>
      <c r="QL3" s="460"/>
      <c r="QM3" s="460"/>
      <c r="QN3" s="460"/>
      <c r="QO3" s="460"/>
      <c r="QP3" s="460"/>
      <c r="QQ3" s="460"/>
      <c r="QR3" s="460"/>
      <c r="QS3" s="460"/>
      <c r="QT3" s="460"/>
      <c r="QU3" s="460"/>
      <c r="QV3" s="460"/>
      <c r="QW3" s="460"/>
      <c r="QX3" s="460"/>
      <c r="QY3" s="460"/>
      <c r="QZ3" s="460"/>
      <c r="RA3" s="460"/>
      <c r="RB3" s="460"/>
      <c r="RC3" s="460"/>
      <c r="RD3" s="460"/>
      <c r="RE3" s="460"/>
      <c r="RF3" s="460"/>
      <c r="RG3" s="460"/>
      <c r="RH3" s="460"/>
      <c r="RI3" s="460"/>
      <c r="RJ3" s="460"/>
      <c r="RK3" s="460"/>
      <c r="RL3" s="460"/>
      <c r="RM3" s="460"/>
      <c r="RN3" s="460"/>
      <c r="RO3" s="460"/>
      <c r="RP3" s="460"/>
      <c r="RQ3" s="460"/>
      <c r="RR3" s="460"/>
      <c r="RS3" s="460"/>
      <c r="RT3" s="460"/>
      <c r="RU3" s="460"/>
      <c r="RV3" s="460"/>
      <c r="RW3" s="460"/>
      <c r="RX3" s="460"/>
      <c r="RY3" s="460"/>
      <c r="RZ3" s="460"/>
      <c r="SA3" s="460"/>
      <c r="SB3" s="460"/>
      <c r="SC3" s="460"/>
      <c r="SD3" s="460"/>
      <c r="SE3" s="460"/>
      <c r="SF3" s="460"/>
      <c r="SG3" s="460"/>
      <c r="SH3" s="460"/>
      <c r="SI3" s="460"/>
      <c r="SJ3" s="460"/>
      <c r="SK3" s="460"/>
      <c r="SL3" s="460"/>
      <c r="SM3" s="460"/>
      <c r="SN3" s="460"/>
      <c r="SO3" s="460"/>
      <c r="SP3" s="460"/>
      <c r="SQ3" s="460"/>
      <c r="SR3" s="460"/>
      <c r="SS3" s="460"/>
      <c r="ST3" s="460"/>
      <c r="SU3" s="460"/>
      <c r="SV3" s="460"/>
      <c r="SW3" s="460"/>
      <c r="SX3" s="460"/>
      <c r="SY3" s="460"/>
      <c r="SZ3" s="460"/>
      <c r="TA3" s="460"/>
      <c r="TB3" s="460"/>
      <c r="TC3" s="460"/>
      <c r="TD3" s="460"/>
      <c r="TE3" s="460"/>
      <c r="TF3" s="460"/>
      <c r="TG3" s="460"/>
      <c r="TH3" s="460"/>
      <c r="TI3" s="460"/>
      <c r="TJ3" s="460"/>
      <c r="TK3" s="460"/>
      <c r="TL3" s="460"/>
      <c r="TM3" s="460"/>
      <c r="TN3" s="460"/>
      <c r="TO3" s="460"/>
      <c r="TP3" s="460"/>
      <c r="TQ3" s="460"/>
      <c r="TR3" s="460"/>
      <c r="TS3" s="460"/>
      <c r="TT3" s="460"/>
      <c r="TU3" s="460"/>
      <c r="TV3" s="460"/>
      <c r="TW3" s="460"/>
      <c r="TX3" s="460"/>
      <c r="TY3" s="460"/>
      <c r="TZ3" s="460"/>
      <c r="UA3" s="460"/>
      <c r="UB3" s="460"/>
      <c r="UC3" s="460"/>
      <c r="UD3" s="460"/>
      <c r="UE3" s="460"/>
      <c r="UF3" s="460"/>
      <c r="UG3" s="460"/>
      <c r="UH3" s="460"/>
      <c r="UI3" s="460"/>
      <c r="UJ3" s="460"/>
      <c r="UK3" s="460"/>
      <c r="UL3" s="460"/>
      <c r="UM3" s="460"/>
      <c r="UN3" s="460"/>
      <c r="UO3" s="460"/>
      <c r="UP3" s="460"/>
      <c r="UQ3" s="460"/>
      <c r="UR3" s="460"/>
      <c r="US3" s="460"/>
      <c r="UT3" s="460"/>
      <c r="UU3" s="460"/>
      <c r="UV3" s="460"/>
      <c r="UW3" s="460"/>
      <c r="UX3" s="460"/>
      <c r="UY3" s="460"/>
      <c r="UZ3" s="460"/>
      <c r="VA3" s="460"/>
      <c r="VB3" s="460"/>
      <c r="VC3" s="460"/>
      <c r="VD3" s="460"/>
      <c r="VE3" s="460"/>
      <c r="VF3" s="460"/>
      <c r="VG3" s="460"/>
      <c r="VH3" s="460"/>
      <c r="VI3" s="460"/>
      <c r="VJ3" s="460"/>
      <c r="VK3" s="460"/>
      <c r="VL3" s="460"/>
      <c r="VM3" s="460"/>
      <c r="VN3" s="460"/>
      <c r="VO3" s="460"/>
      <c r="VP3" s="460"/>
      <c r="VQ3" s="460"/>
      <c r="VR3" s="460"/>
      <c r="VS3" s="460"/>
      <c r="VT3" s="460"/>
      <c r="VU3" s="460"/>
      <c r="VV3" s="460"/>
      <c r="VW3" s="460"/>
      <c r="VX3" s="460"/>
      <c r="VY3" s="460"/>
      <c r="VZ3" s="460"/>
      <c r="WA3" s="460"/>
      <c r="WB3" s="460"/>
      <c r="WC3" s="460"/>
      <c r="WD3" s="460"/>
      <c r="WE3" s="460"/>
      <c r="WF3" s="460"/>
      <c r="WG3" s="460"/>
      <c r="WH3" s="460"/>
      <c r="WI3" s="460"/>
      <c r="WJ3" s="460"/>
      <c r="WK3" s="460"/>
      <c r="WL3" s="460"/>
      <c r="WM3" s="460"/>
      <c r="WN3" s="460"/>
      <c r="WO3" s="460"/>
      <c r="WP3" s="460"/>
      <c r="WQ3" s="460"/>
      <c r="WR3" s="460"/>
      <c r="WS3" s="460"/>
      <c r="WT3" s="460"/>
      <c r="WU3" s="460"/>
      <c r="WV3" s="460"/>
      <c r="WW3" s="460"/>
      <c r="WX3" s="460"/>
      <c r="WY3" s="460"/>
      <c r="WZ3" s="460"/>
      <c r="XA3" s="460"/>
      <c r="XB3" s="460"/>
      <c r="XC3" s="460"/>
      <c r="XD3" s="460"/>
      <c r="XE3" s="460"/>
      <c r="XF3" s="460"/>
      <c r="XG3" s="460"/>
      <c r="XH3" s="460"/>
      <c r="XI3" s="460"/>
      <c r="XJ3" s="460"/>
      <c r="XK3" s="460"/>
      <c r="XL3" s="460"/>
      <c r="XM3" s="460"/>
      <c r="XN3" s="460"/>
      <c r="XO3" s="460"/>
      <c r="XP3" s="460"/>
      <c r="XQ3" s="460"/>
      <c r="XR3" s="460"/>
      <c r="XS3" s="460"/>
      <c r="XT3" s="460"/>
      <c r="XU3" s="460"/>
      <c r="XV3" s="460"/>
      <c r="XW3" s="460"/>
      <c r="XX3" s="460"/>
      <c r="XY3" s="460"/>
      <c r="XZ3" s="460"/>
      <c r="YA3" s="460"/>
      <c r="YB3" s="460"/>
      <c r="YC3" s="460"/>
      <c r="YD3" s="460"/>
      <c r="YE3" s="460"/>
      <c r="YF3" s="460"/>
      <c r="YG3" s="460"/>
      <c r="YH3" s="460"/>
      <c r="YI3" s="460"/>
      <c r="YJ3" s="460"/>
      <c r="YK3" s="460"/>
      <c r="YL3" s="460"/>
      <c r="YM3" s="460"/>
      <c r="YN3" s="460"/>
      <c r="YO3" s="460"/>
      <c r="YP3" s="460"/>
      <c r="YQ3" s="460"/>
      <c r="YR3" s="460"/>
      <c r="YS3" s="460"/>
      <c r="YT3" s="460"/>
      <c r="YU3" s="460"/>
      <c r="YV3" s="460"/>
      <c r="YW3" s="460"/>
      <c r="YX3" s="460"/>
      <c r="YY3" s="460"/>
      <c r="YZ3" s="460"/>
      <c r="ZA3" s="460"/>
      <c r="ZB3" s="460"/>
      <c r="ZC3" s="460"/>
      <c r="ZD3" s="460"/>
      <c r="ZE3" s="460"/>
      <c r="ZF3" s="460"/>
      <c r="ZG3" s="460"/>
      <c r="ZH3" s="460"/>
      <c r="ZI3" s="460"/>
      <c r="ZJ3" s="460"/>
      <c r="ZK3" s="460"/>
      <c r="ZL3" s="460"/>
      <c r="ZM3" s="460"/>
      <c r="ZN3" s="460"/>
      <c r="ZO3" s="460"/>
      <c r="ZP3" s="460"/>
      <c r="ZQ3" s="460"/>
      <c r="ZR3" s="460"/>
      <c r="ZS3" s="460"/>
      <c r="ZT3" s="460"/>
      <c r="ZU3" s="460"/>
      <c r="ZV3" s="460"/>
      <c r="ZW3" s="460"/>
      <c r="ZX3" s="460"/>
      <c r="ZY3" s="460"/>
      <c r="ZZ3" s="460"/>
      <c r="AAA3" s="460"/>
      <c r="AAB3" s="460"/>
      <c r="AAC3" s="460"/>
      <c r="AAD3" s="460"/>
      <c r="AAE3" s="460"/>
      <c r="AAF3" s="460"/>
      <c r="AAG3" s="460"/>
      <c r="AAH3" s="460"/>
      <c r="AAI3" s="460"/>
      <c r="AAJ3" s="460"/>
      <c r="AAK3" s="460"/>
      <c r="AAL3" s="460"/>
      <c r="AAM3" s="460"/>
      <c r="AAN3" s="460"/>
      <c r="AAO3" s="460"/>
      <c r="AAP3" s="460"/>
      <c r="AAQ3" s="460"/>
      <c r="AAR3" s="460"/>
      <c r="AAS3" s="460"/>
      <c r="AAT3" s="460"/>
      <c r="AAU3" s="460"/>
      <c r="AAV3" s="460"/>
      <c r="AAW3" s="460"/>
      <c r="AAX3" s="460"/>
      <c r="AAY3" s="460"/>
      <c r="AAZ3" s="460"/>
      <c r="ABA3" s="460"/>
      <c r="ABB3" s="460"/>
      <c r="ABC3" s="460"/>
      <c r="ABD3" s="460"/>
      <c r="ABE3" s="460"/>
      <c r="ABF3" s="460"/>
      <c r="ABG3" s="460"/>
      <c r="ABH3" s="460"/>
      <c r="ABI3" s="460"/>
      <c r="ABJ3" s="460"/>
      <c r="ABK3" s="460"/>
      <c r="ABL3" s="460"/>
      <c r="ABM3" s="460"/>
      <c r="ABN3" s="460"/>
      <c r="ABO3" s="460"/>
      <c r="ABP3" s="460"/>
      <c r="ABQ3" s="460"/>
      <c r="ABR3" s="460"/>
      <c r="ABS3" s="460"/>
      <c r="ABT3" s="460"/>
      <c r="ABU3" s="460"/>
      <c r="ABV3" s="460"/>
      <c r="ABW3" s="460"/>
      <c r="ABX3" s="460"/>
      <c r="ABY3" s="460"/>
      <c r="ABZ3" s="460"/>
      <c r="ACA3" s="460"/>
      <c r="ACB3" s="460"/>
      <c r="ACC3" s="460"/>
      <c r="ACD3" s="460"/>
      <c r="ACE3" s="460"/>
      <c r="ACF3" s="460"/>
      <c r="ACG3" s="460"/>
      <c r="ACH3" s="460"/>
      <c r="ACI3" s="460"/>
      <c r="ACJ3" s="460"/>
      <c r="ACK3" s="460"/>
      <c r="ACL3" s="460"/>
      <c r="ACM3" s="460"/>
      <c r="ACN3" s="460"/>
      <c r="ACO3" s="460"/>
      <c r="ACP3" s="460"/>
      <c r="ACQ3" s="460"/>
      <c r="ACR3" s="460"/>
      <c r="ACS3" s="460"/>
      <c r="ACT3" s="460"/>
      <c r="ACU3" s="460"/>
      <c r="ACV3" s="460"/>
      <c r="ACW3" s="460"/>
      <c r="ACX3" s="460"/>
      <c r="ACY3" s="460"/>
      <c r="ACZ3" s="460"/>
      <c r="ADA3" s="460"/>
      <c r="ADB3" s="460"/>
      <c r="ADC3" s="460"/>
      <c r="ADD3" s="460"/>
      <c r="ADE3" s="460"/>
      <c r="ADF3" s="460"/>
      <c r="ADG3" s="460"/>
      <c r="ADH3" s="460"/>
      <c r="ADI3" s="460"/>
      <c r="ADJ3" s="460"/>
      <c r="ADK3" s="460"/>
      <c r="ADL3" s="460"/>
      <c r="ADM3" s="460"/>
      <c r="ADN3" s="460"/>
      <c r="ADO3" s="460"/>
      <c r="ADP3" s="460"/>
      <c r="ADQ3" s="460"/>
      <c r="ADR3" s="460"/>
      <c r="ADS3" s="460"/>
      <c r="ADT3" s="460"/>
      <c r="ADU3" s="460"/>
      <c r="ADV3" s="460"/>
      <c r="ADW3" s="460"/>
      <c r="ADX3" s="460"/>
      <c r="ADY3" s="460"/>
      <c r="ADZ3" s="460"/>
      <c r="AEA3" s="460"/>
      <c r="AEB3" s="460"/>
      <c r="AEC3" s="460"/>
      <c r="AED3" s="460"/>
      <c r="AEE3" s="460"/>
      <c r="AEF3" s="460"/>
      <c r="AEG3" s="460"/>
      <c r="AEH3" s="460"/>
      <c r="AEI3" s="460"/>
      <c r="AEJ3" s="460"/>
      <c r="AEK3" s="460"/>
      <c r="AEL3" s="460"/>
      <c r="AEM3" s="460"/>
      <c r="AEN3" s="460"/>
      <c r="AEO3" s="460"/>
      <c r="AEP3" s="460"/>
      <c r="AEQ3" s="460"/>
      <c r="AER3" s="460"/>
      <c r="AES3" s="460"/>
      <c r="AET3" s="460"/>
      <c r="AEU3" s="460"/>
      <c r="AEV3" s="460"/>
      <c r="AEW3" s="460"/>
      <c r="AEX3" s="460"/>
      <c r="AEY3" s="460"/>
      <c r="AEZ3" s="460"/>
      <c r="AFA3" s="460"/>
      <c r="AFB3" s="460"/>
      <c r="AFC3" s="460"/>
      <c r="AFD3" s="460"/>
      <c r="AFE3" s="460"/>
      <c r="AFF3" s="460"/>
      <c r="AFG3" s="460"/>
      <c r="AFH3" s="460"/>
      <c r="AFI3" s="460"/>
      <c r="AFJ3" s="460"/>
      <c r="AFK3" s="460"/>
      <c r="AFL3" s="460"/>
      <c r="AFM3" s="460"/>
      <c r="AFN3" s="460"/>
      <c r="AFO3" s="460"/>
      <c r="AFP3" s="460"/>
      <c r="AFQ3" s="460"/>
      <c r="AFR3" s="460"/>
      <c r="AFS3" s="460"/>
      <c r="AFT3" s="460"/>
      <c r="AFU3" s="460"/>
    </row>
    <row r="4" spans="1:853" s="464" customFormat="1">
      <c r="A4" s="174"/>
      <c r="B4" s="175" t="s">
        <v>158</v>
      </c>
      <c r="C4" s="397"/>
      <c r="D4" s="176"/>
      <c r="E4" s="177">
        <f t="shared" ref="E4:L4" si="2">SUM(E5:E13)</f>
        <v>37707548</v>
      </c>
      <c r="F4" s="177">
        <f t="shared" si="2"/>
        <v>39647668.800000004</v>
      </c>
      <c r="G4" s="177">
        <f t="shared" si="2"/>
        <v>2247120</v>
      </c>
      <c r="H4" s="177">
        <f t="shared" si="2"/>
        <v>2401668</v>
      </c>
      <c r="I4" s="177">
        <f t="shared" si="2"/>
        <v>1455000</v>
      </c>
      <c r="J4" s="177">
        <f t="shared" si="2"/>
        <v>1538700</v>
      </c>
      <c r="K4" s="177">
        <f t="shared" si="2"/>
        <v>2145360</v>
      </c>
      <c r="L4" s="177">
        <f t="shared" si="2"/>
        <v>2329922.4</v>
      </c>
      <c r="M4" s="177">
        <f t="shared" ref="M4:BN4" si="3">SUM(M5:M13)</f>
        <v>1103090</v>
      </c>
      <c r="N4" s="177">
        <f t="shared" si="3"/>
        <v>1226520</v>
      </c>
      <c r="O4" s="177">
        <f t="shared" si="3"/>
        <v>1411280</v>
      </c>
      <c r="P4" s="177">
        <f t="shared" si="3"/>
        <v>1785480</v>
      </c>
      <c r="Q4" s="177">
        <f t="shared" si="3"/>
        <v>1500240</v>
      </c>
      <c r="R4" s="177">
        <f t="shared" si="3"/>
        <v>1631282.4</v>
      </c>
      <c r="S4" s="177">
        <f t="shared" si="3"/>
        <v>1699380</v>
      </c>
      <c r="T4" s="177">
        <f t="shared" si="3"/>
        <v>1819984.8</v>
      </c>
      <c r="U4" s="177">
        <f t="shared" si="3"/>
        <v>1332180</v>
      </c>
      <c r="V4" s="177">
        <f t="shared" si="3"/>
        <v>1173840</v>
      </c>
      <c r="W4" s="177">
        <f t="shared" si="3"/>
        <v>1377710</v>
      </c>
      <c r="X4" s="177">
        <f t="shared" si="3"/>
        <v>1477740</v>
      </c>
      <c r="Y4" s="177">
        <f t="shared" si="3"/>
        <v>1611900</v>
      </c>
      <c r="Z4" s="177">
        <f t="shared" si="3"/>
        <v>1730760</v>
      </c>
      <c r="AA4" s="177">
        <f t="shared" si="3"/>
        <v>1405740</v>
      </c>
      <c r="AB4" s="177">
        <f t="shared" si="3"/>
        <v>1299240</v>
      </c>
      <c r="AC4" s="177">
        <f t="shared" si="3"/>
        <v>2546640</v>
      </c>
      <c r="AD4" s="177">
        <f t="shared" si="3"/>
        <v>2691957.6</v>
      </c>
      <c r="AE4" s="177">
        <f t="shared" si="3"/>
        <v>2287860</v>
      </c>
      <c r="AF4" s="177">
        <f t="shared" si="3"/>
        <v>2441402.4</v>
      </c>
      <c r="AG4" s="177">
        <f t="shared" si="3"/>
        <v>1710600</v>
      </c>
      <c r="AH4" s="177">
        <f t="shared" si="3"/>
        <v>2100000</v>
      </c>
      <c r="AI4" s="177">
        <f t="shared" si="3"/>
        <v>2451288</v>
      </c>
      <c r="AJ4" s="177">
        <f t="shared" si="3"/>
        <v>2673300</v>
      </c>
      <c r="AK4" s="177">
        <f t="shared" si="3"/>
        <v>1546920</v>
      </c>
      <c r="AL4" s="177">
        <f t="shared" si="3"/>
        <v>1636644.0000000002</v>
      </c>
      <c r="AM4" s="177">
        <f t="shared" si="3"/>
        <v>1709700</v>
      </c>
      <c r="AN4" s="177">
        <f t="shared" si="3"/>
        <v>1834077.6000000003</v>
      </c>
      <c r="AO4" s="177">
        <f t="shared" si="3"/>
        <v>2332760</v>
      </c>
      <c r="AP4" s="177">
        <f t="shared" si="3"/>
        <v>2580429.5999999996</v>
      </c>
      <c r="AQ4" s="177">
        <f t="shared" si="3"/>
        <v>5832780</v>
      </c>
      <c r="AR4" s="177">
        <f t="shared" si="3"/>
        <v>5274720</v>
      </c>
      <c r="AS4" s="177">
        <f t="shared" si="3"/>
        <v>0</v>
      </c>
      <c r="AT4" s="177">
        <f t="shared" si="3"/>
        <v>0</v>
      </c>
      <c r="AU4" s="177">
        <f t="shared" si="3"/>
        <v>0</v>
      </c>
      <c r="AV4" s="177">
        <f t="shared" si="3"/>
        <v>0</v>
      </c>
      <c r="AW4" s="177">
        <f t="shared" si="3"/>
        <v>0</v>
      </c>
      <c r="AX4" s="177">
        <f t="shared" si="3"/>
        <v>0</v>
      </c>
      <c r="AY4" s="177">
        <f t="shared" si="3"/>
        <v>0</v>
      </c>
      <c r="AZ4" s="177">
        <f t="shared" si="3"/>
        <v>0</v>
      </c>
      <c r="BA4" s="177">
        <f t="shared" si="3"/>
        <v>0</v>
      </c>
      <c r="BB4" s="177">
        <f t="shared" si="3"/>
        <v>0</v>
      </c>
      <c r="BC4" s="177">
        <f t="shared" si="3"/>
        <v>0</v>
      </c>
      <c r="BD4" s="177">
        <f t="shared" si="3"/>
        <v>0</v>
      </c>
      <c r="BE4" s="177">
        <f t="shared" si="3"/>
        <v>0</v>
      </c>
      <c r="BF4" s="177">
        <f t="shared" si="3"/>
        <v>0</v>
      </c>
      <c r="BG4" s="177">
        <f t="shared" si="3"/>
        <v>0</v>
      </c>
      <c r="BH4" s="177">
        <f t="shared" si="3"/>
        <v>0</v>
      </c>
      <c r="BI4" s="177">
        <f t="shared" si="3"/>
        <v>0</v>
      </c>
      <c r="BJ4" s="177">
        <f t="shared" si="3"/>
        <v>0</v>
      </c>
      <c r="BK4" s="177">
        <f t="shared" si="3"/>
        <v>0</v>
      </c>
      <c r="BL4" s="177">
        <f t="shared" si="3"/>
        <v>0</v>
      </c>
      <c r="BM4" s="177">
        <f t="shared" si="3"/>
        <v>0</v>
      </c>
      <c r="BN4" s="177">
        <f t="shared" si="3"/>
        <v>0</v>
      </c>
      <c r="BO4" s="460"/>
      <c r="BP4" s="460"/>
      <c r="BQ4" s="460"/>
      <c r="BR4" s="460"/>
      <c r="BS4" s="460"/>
      <c r="BT4" s="460"/>
      <c r="BU4" s="460"/>
      <c r="BV4" s="460"/>
      <c r="BW4" s="460"/>
      <c r="BX4" s="460"/>
      <c r="BY4" s="460"/>
      <c r="BZ4" s="460"/>
      <c r="CA4" s="460"/>
      <c r="CB4" s="460"/>
      <c r="CC4" s="460"/>
      <c r="CD4" s="460"/>
      <c r="CE4" s="460"/>
      <c r="CF4" s="460"/>
      <c r="CG4" s="460"/>
      <c r="CH4" s="460"/>
      <c r="CI4" s="460"/>
      <c r="CJ4" s="460"/>
      <c r="CK4" s="460"/>
      <c r="CL4" s="460"/>
      <c r="CM4" s="460"/>
      <c r="CN4" s="460"/>
      <c r="CO4" s="460"/>
      <c r="CP4" s="460"/>
      <c r="CQ4" s="460"/>
      <c r="CR4" s="460"/>
      <c r="CS4" s="460"/>
      <c r="CT4" s="460"/>
      <c r="CU4" s="460"/>
      <c r="CV4" s="460"/>
      <c r="CW4" s="460"/>
      <c r="CX4" s="460"/>
      <c r="CY4" s="460"/>
      <c r="CZ4" s="460"/>
      <c r="DA4" s="460"/>
      <c r="DB4" s="460"/>
      <c r="DC4" s="460"/>
      <c r="DD4" s="460"/>
      <c r="DE4" s="460"/>
      <c r="DF4" s="460"/>
      <c r="DG4" s="460"/>
      <c r="DH4" s="460"/>
      <c r="DI4" s="460"/>
      <c r="DJ4" s="460"/>
      <c r="DK4" s="460"/>
      <c r="DL4" s="460"/>
      <c r="DM4" s="460"/>
      <c r="DN4" s="460"/>
      <c r="DO4" s="460"/>
      <c r="DP4" s="460"/>
      <c r="DQ4" s="460"/>
      <c r="DR4" s="460"/>
      <c r="DS4" s="460"/>
      <c r="DT4" s="460"/>
      <c r="DU4" s="460"/>
      <c r="DV4" s="460"/>
      <c r="DW4" s="460"/>
      <c r="DX4" s="460"/>
      <c r="DY4" s="460"/>
      <c r="DZ4" s="460"/>
      <c r="EA4" s="460"/>
      <c r="EB4" s="460"/>
      <c r="EC4" s="460"/>
      <c r="ED4" s="460"/>
      <c r="EE4" s="460"/>
      <c r="EF4" s="460"/>
      <c r="EG4" s="460"/>
      <c r="EH4" s="460"/>
      <c r="EI4" s="460"/>
      <c r="EJ4" s="460"/>
      <c r="EK4" s="460"/>
      <c r="EL4" s="460"/>
      <c r="EM4" s="460"/>
      <c r="EN4" s="460"/>
      <c r="EO4" s="460"/>
      <c r="EP4" s="460"/>
      <c r="EQ4" s="460"/>
      <c r="ER4" s="460"/>
      <c r="ES4" s="460"/>
      <c r="ET4" s="460"/>
      <c r="EU4" s="460"/>
      <c r="EV4" s="460"/>
      <c r="EW4" s="460"/>
      <c r="EX4" s="460"/>
      <c r="EY4" s="460"/>
      <c r="EZ4" s="460"/>
      <c r="FA4" s="460"/>
      <c r="FB4" s="460"/>
      <c r="FC4" s="460"/>
      <c r="FD4" s="460"/>
      <c r="FE4" s="460"/>
      <c r="FF4" s="460"/>
      <c r="FG4" s="460"/>
      <c r="FH4" s="460"/>
      <c r="FI4" s="460"/>
      <c r="FJ4" s="460"/>
      <c r="FK4" s="460"/>
      <c r="FL4" s="460"/>
      <c r="FM4" s="460"/>
      <c r="FN4" s="460"/>
      <c r="FO4" s="460"/>
      <c r="FP4" s="460"/>
      <c r="FQ4" s="460"/>
      <c r="FR4" s="460"/>
      <c r="FS4" s="460"/>
      <c r="FT4" s="460"/>
      <c r="FU4" s="460"/>
      <c r="FV4" s="460"/>
      <c r="FW4" s="460"/>
      <c r="FX4" s="460"/>
      <c r="FY4" s="460"/>
      <c r="FZ4" s="460"/>
      <c r="GA4" s="460"/>
      <c r="GB4" s="460"/>
      <c r="GC4" s="460"/>
      <c r="GD4" s="460"/>
      <c r="GE4" s="460"/>
      <c r="GF4" s="460"/>
      <c r="GG4" s="460"/>
      <c r="GH4" s="460"/>
      <c r="GI4" s="460"/>
      <c r="GJ4" s="460"/>
      <c r="GK4" s="460"/>
      <c r="GL4" s="460"/>
      <c r="GM4" s="460"/>
      <c r="GN4" s="460"/>
      <c r="GO4" s="460"/>
      <c r="GP4" s="460"/>
      <c r="GQ4" s="460"/>
      <c r="GR4" s="460"/>
      <c r="GS4" s="460"/>
      <c r="GT4" s="460"/>
      <c r="GU4" s="460"/>
      <c r="GV4" s="460"/>
      <c r="GW4" s="460"/>
      <c r="GX4" s="460"/>
      <c r="GY4" s="460"/>
      <c r="GZ4" s="460"/>
      <c r="HA4" s="460"/>
      <c r="HB4" s="460"/>
      <c r="HC4" s="460"/>
      <c r="HD4" s="460"/>
      <c r="HE4" s="460"/>
      <c r="HF4" s="460"/>
      <c r="HG4" s="460"/>
      <c r="HH4" s="460"/>
      <c r="HI4" s="460"/>
      <c r="HJ4" s="460"/>
      <c r="HK4" s="460"/>
      <c r="HL4" s="460"/>
      <c r="HM4" s="460"/>
      <c r="HN4" s="460"/>
      <c r="HO4" s="460"/>
      <c r="HP4" s="460"/>
      <c r="HQ4" s="460"/>
      <c r="HR4" s="460"/>
      <c r="HS4" s="460"/>
      <c r="HT4" s="460"/>
      <c r="HU4" s="460"/>
      <c r="HV4" s="460"/>
      <c r="HW4" s="460"/>
      <c r="HX4" s="460"/>
      <c r="HY4" s="460"/>
      <c r="HZ4" s="460"/>
      <c r="IA4" s="460"/>
      <c r="IB4" s="460"/>
      <c r="IC4" s="460"/>
      <c r="ID4" s="460"/>
      <c r="IE4" s="460"/>
      <c r="IF4" s="460"/>
      <c r="IG4" s="460"/>
      <c r="IH4" s="460"/>
      <c r="II4" s="460"/>
      <c r="IJ4" s="460"/>
      <c r="IK4" s="460"/>
      <c r="IL4" s="460"/>
      <c r="IM4" s="460"/>
      <c r="IN4" s="460"/>
      <c r="IO4" s="460"/>
      <c r="IP4" s="460"/>
      <c r="IQ4" s="460"/>
      <c r="IR4" s="460"/>
      <c r="IS4" s="460"/>
      <c r="IT4" s="460"/>
      <c r="IU4" s="460"/>
      <c r="IV4" s="460"/>
      <c r="IW4" s="460"/>
      <c r="IX4" s="460"/>
      <c r="IY4" s="460"/>
      <c r="IZ4" s="460"/>
      <c r="JA4" s="460"/>
      <c r="JB4" s="460"/>
      <c r="JC4" s="460"/>
      <c r="JD4" s="460"/>
      <c r="JE4" s="460"/>
      <c r="JF4" s="460"/>
      <c r="JG4" s="460"/>
      <c r="JH4" s="460"/>
      <c r="JI4" s="460"/>
      <c r="JJ4" s="460"/>
      <c r="JK4" s="460"/>
      <c r="JL4" s="460"/>
      <c r="JM4" s="460"/>
      <c r="JN4" s="460"/>
      <c r="JO4" s="460"/>
      <c r="JP4" s="460"/>
      <c r="JQ4" s="460"/>
      <c r="JR4" s="460"/>
      <c r="JS4" s="460"/>
      <c r="JT4" s="460"/>
      <c r="JU4" s="460"/>
      <c r="JV4" s="460"/>
      <c r="JW4" s="460"/>
      <c r="JX4" s="460"/>
      <c r="JY4" s="460"/>
      <c r="JZ4" s="460"/>
      <c r="KA4" s="460"/>
      <c r="KB4" s="460"/>
      <c r="KC4" s="460"/>
      <c r="KD4" s="460"/>
      <c r="KE4" s="460"/>
      <c r="KF4" s="460"/>
      <c r="KG4" s="460"/>
      <c r="KH4" s="460"/>
      <c r="KI4" s="460"/>
      <c r="KJ4" s="460"/>
      <c r="KK4" s="460"/>
      <c r="KL4" s="460"/>
      <c r="KM4" s="460"/>
      <c r="KN4" s="460"/>
      <c r="KO4" s="460"/>
      <c r="KP4" s="460"/>
      <c r="KQ4" s="460"/>
      <c r="KR4" s="460"/>
      <c r="KS4" s="460"/>
      <c r="KT4" s="460"/>
      <c r="KU4" s="460"/>
      <c r="KV4" s="460"/>
      <c r="KW4" s="460"/>
      <c r="KX4" s="460"/>
      <c r="KY4" s="460"/>
      <c r="KZ4" s="460"/>
      <c r="LA4" s="460"/>
      <c r="LB4" s="460"/>
      <c r="LC4" s="460"/>
      <c r="LD4" s="460"/>
      <c r="LE4" s="460"/>
      <c r="LF4" s="460"/>
      <c r="LG4" s="460"/>
      <c r="LH4" s="460"/>
      <c r="LI4" s="460"/>
      <c r="LJ4" s="460"/>
      <c r="LK4" s="460"/>
      <c r="LL4" s="460"/>
      <c r="LM4" s="460"/>
      <c r="LN4" s="460"/>
      <c r="LO4" s="460"/>
      <c r="LP4" s="460"/>
      <c r="LQ4" s="460"/>
      <c r="LR4" s="460"/>
      <c r="LS4" s="460"/>
      <c r="LT4" s="460"/>
      <c r="LU4" s="460"/>
      <c r="LV4" s="460"/>
      <c r="LW4" s="460"/>
      <c r="LX4" s="460"/>
      <c r="LY4" s="460"/>
      <c r="LZ4" s="460"/>
      <c r="MA4" s="460"/>
      <c r="MB4" s="460"/>
      <c r="MC4" s="460"/>
      <c r="MD4" s="460"/>
      <c r="ME4" s="460"/>
      <c r="MF4" s="460"/>
      <c r="MG4" s="460"/>
      <c r="MH4" s="460"/>
      <c r="MI4" s="460"/>
      <c r="MJ4" s="460"/>
      <c r="MK4" s="460"/>
      <c r="ML4" s="460"/>
      <c r="MM4" s="460"/>
      <c r="MN4" s="460"/>
      <c r="MO4" s="460"/>
      <c r="MP4" s="460"/>
      <c r="MQ4" s="460"/>
      <c r="MR4" s="460"/>
      <c r="MS4" s="460"/>
      <c r="MT4" s="460"/>
      <c r="MU4" s="460"/>
      <c r="MV4" s="460"/>
      <c r="MW4" s="460"/>
      <c r="MX4" s="460"/>
      <c r="MY4" s="460"/>
      <c r="MZ4" s="460"/>
      <c r="NA4" s="460"/>
      <c r="NB4" s="460"/>
      <c r="NC4" s="460"/>
      <c r="ND4" s="460"/>
      <c r="NE4" s="460"/>
      <c r="NF4" s="460"/>
      <c r="NG4" s="460"/>
      <c r="NH4" s="460"/>
      <c r="NI4" s="460"/>
      <c r="NJ4" s="460"/>
      <c r="NK4" s="460"/>
      <c r="NL4" s="460"/>
      <c r="NM4" s="460"/>
      <c r="NN4" s="460"/>
      <c r="NO4" s="460"/>
      <c r="NP4" s="460"/>
      <c r="NQ4" s="460"/>
      <c r="NR4" s="460"/>
      <c r="NS4" s="460"/>
      <c r="NT4" s="460"/>
      <c r="NU4" s="460"/>
      <c r="NV4" s="460"/>
      <c r="NW4" s="460"/>
      <c r="NX4" s="460"/>
      <c r="NY4" s="460"/>
      <c r="NZ4" s="460"/>
      <c r="OA4" s="460"/>
      <c r="OB4" s="460"/>
      <c r="OC4" s="460"/>
      <c r="OD4" s="460"/>
      <c r="OE4" s="460"/>
      <c r="OF4" s="460"/>
      <c r="OG4" s="460"/>
      <c r="OH4" s="460"/>
      <c r="OI4" s="460"/>
      <c r="OJ4" s="460"/>
      <c r="OK4" s="460"/>
      <c r="OL4" s="460"/>
      <c r="OM4" s="460"/>
      <c r="ON4" s="460"/>
      <c r="OO4" s="460"/>
      <c r="OP4" s="460"/>
      <c r="OQ4" s="460"/>
      <c r="OR4" s="460"/>
      <c r="OS4" s="460"/>
      <c r="OT4" s="460"/>
      <c r="OU4" s="460"/>
      <c r="OV4" s="460"/>
      <c r="OW4" s="460"/>
      <c r="OX4" s="460"/>
      <c r="OY4" s="460"/>
      <c r="OZ4" s="460"/>
      <c r="PA4" s="460"/>
      <c r="PB4" s="460"/>
      <c r="PC4" s="460"/>
      <c r="PD4" s="460"/>
      <c r="PE4" s="460"/>
      <c r="PF4" s="460"/>
      <c r="PG4" s="460"/>
      <c r="PH4" s="460"/>
      <c r="PI4" s="460"/>
      <c r="PJ4" s="460"/>
      <c r="PK4" s="460"/>
      <c r="PL4" s="460"/>
      <c r="PM4" s="460"/>
      <c r="PN4" s="460"/>
      <c r="PO4" s="460"/>
      <c r="PP4" s="460"/>
      <c r="PQ4" s="460"/>
      <c r="PR4" s="460"/>
      <c r="PS4" s="460"/>
      <c r="PT4" s="460"/>
      <c r="PU4" s="460"/>
      <c r="PV4" s="460"/>
      <c r="PW4" s="460"/>
      <c r="PX4" s="460"/>
      <c r="PY4" s="460"/>
      <c r="PZ4" s="460"/>
      <c r="QA4" s="460"/>
      <c r="QB4" s="460"/>
      <c r="QC4" s="460"/>
      <c r="QD4" s="460"/>
      <c r="QE4" s="460"/>
      <c r="QF4" s="460"/>
      <c r="QG4" s="460"/>
      <c r="QH4" s="460"/>
      <c r="QI4" s="460"/>
      <c r="QJ4" s="460"/>
      <c r="QK4" s="460"/>
      <c r="QL4" s="460"/>
      <c r="QM4" s="460"/>
      <c r="QN4" s="460"/>
      <c r="QO4" s="460"/>
      <c r="QP4" s="460"/>
      <c r="QQ4" s="460"/>
      <c r="QR4" s="460"/>
      <c r="QS4" s="460"/>
      <c r="QT4" s="460"/>
      <c r="QU4" s="460"/>
      <c r="QV4" s="460"/>
      <c r="QW4" s="460"/>
      <c r="QX4" s="460"/>
      <c r="QY4" s="460"/>
      <c r="QZ4" s="460"/>
      <c r="RA4" s="460"/>
      <c r="RB4" s="460"/>
      <c r="RC4" s="460"/>
      <c r="RD4" s="460"/>
      <c r="RE4" s="460"/>
      <c r="RF4" s="460"/>
      <c r="RG4" s="460"/>
      <c r="RH4" s="460"/>
      <c r="RI4" s="460"/>
      <c r="RJ4" s="460"/>
      <c r="RK4" s="460"/>
      <c r="RL4" s="460"/>
      <c r="RM4" s="460"/>
      <c r="RN4" s="460"/>
      <c r="RO4" s="460"/>
      <c r="RP4" s="460"/>
      <c r="RQ4" s="460"/>
      <c r="RR4" s="460"/>
      <c r="RS4" s="460"/>
      <c r="RT4" s="460"/>
      <c r="RU4" s="460"/>
      <c r="RV4" s="460"/>
      <c r="RW4" s="460"/>
      <c r="RX4" s="460"/>
      <c r="RY4" s="460"/>
      <c r="RZ4" s="460"/>
      <c r="SA4" s="460"/>
      <c r="SB4" s="460"/>
      <c r="SC4" s="460"/>
      <c r="SD4" s="460"/>
      <c r="SE4" s="460"/>
      <c r="SF4" s="460"/>
      <c r="SG4" s="460"/>
      <c r="SH4" s="460"/>
      <c r="SI4" s="460"/>
      <c r="SJ4" s="460"/>
      <c r="SK4" s="460"/>
      <c r="SL4" s="460"/>
      <c r="SM4" s="460"/>
      <c r="SN4" s="460"/>
      <c r="SO4" s="460"/>
      <c r="SP4" s="460"/>
      <c r="SQ4" s="460"/>
      <c r="SR4" s="460"/>
      <c r="SS4" s="460"/>
      <c r="ST4" s="460"/>
      <c r="SU4" s="460"/>
      <c r="SV4" s="460"/>
      <c r="SW4" s="460"/>
      <c r="SX4" s="460"/>
      <c r="SY4" s="460"/>
      <c r="SZ4" s="460"/>
      <c r="TA4" s="460"/>
      <c r="TB4" s="460"/>
      <c r="TC4" s="460"/>
      <c r="TD4" s="460"/>
      <c r="TE4" s="460"/>
      <c r="TF4" s="460"/>
      <c r="TG4" s="460"/>
      <c r="TH4" s="460"/>
      <c r="TI4" s="460"/>
      <c r="TJ4" s="460"/>
      <c r="TK4" s="460"/>
      <c r="TL4" s="460"/>
      <c r="TM4" s="460"/>
      <c r="TN4" s="460"/>
      <c r="TO4" s="460"/>
      <c r="TP4" s="460"/>
      <c r="TQ4" s="460"/>
      <c r="TR4" s="460"/>
      <c r="TS4" s="460"/>
      <c r="TT4" s="460"/>
      <c r="TU4" s="460"/>
      <c r="TV4" s="460"/>
      <c r="TW4" s="460"/>
      <c r="TX4" s="460"/>
      <c r="TY4" s="460"/>
      <c r="TZ4" s="460"/>
      <c r="UA4" s="460"/>
      <c r="UB4" s="460"/>
      <c r="UC4" s="460"/>
      <c r="UD4" s="460"/>
      <c r="UE4" s="460"/>
      <c r="UF4" s="460"/>
      <c r="UG4" s="460"/>
      <c r="UH4" s="460"/>
      <c r="UI4" s="460"/>
      <c r="UJ4" s="460"/>
      <c r="UK4" s="460"/>
      <c r="UL4" s="460"/>
      <c r="UM4" s="460"/>
      <c r="UN4" s="460"/>
      <c r="UO4" s="460"/>
      <c r="UP4" s="460"/>
      <c r="UQ4" s="460"/>
      <c r="UR4" s="460"/>
      <c r="US4" s="460"/>
      <c r="UT4" s="460"/>
      <c r="UU4" s="460"/>
      <c r="UV4" s="460"/>
      <c r="UW4" s="460"/>
      <c r="UX4" s="460"/>
      <c r="UY4" s="460"/>
      <c r="UZ4" s="460"/>
      <c r="VA4" s="460"/>
      <c r="VB4" s="460"/>
      <c r="VC4" s="460"/>
      <c r="VD4" s="460"/>
      <c r="VE4" s="460"/>
      <c r="VF4" s="460"/>
      <c r="VG4" s="460"/>
      <c r="VH4" s="460"/>
      <c r="VI4" s="460"/>
      <c r="VJ4" s="460"/>
      <c r="VK4" s="460"/>
      <c r="VL4" s="460"/>
      <c r="VM4" s="460"/>
      <c r="VN4" s="460"/>
      <c r="VO4" s="460"/>
      <c r="VP4" s="460"/>
      <c r="VQ4" s="460"/>
      <c r="VR4" s="460"/>
      <c r="VS4" s="460"/>
      <c r="VT4" s="460"/>
      <c r="VU4" s="460"/>
      <c r="VV4" s="460"/>
      <c r="VW4" s="460"/>
      <c r="VX4" s="460"/>
      <c r="VY4" s="460"/>
      <c r="VZ4" s="460"/>
      <c r="WA4" s="460"/>
      <c r="WB4" s="460"/>
      <c r="WC4" s="460"/>
      <c r="WD4" s="460"/>
      <c r="WE4" s="460"/>
      <c r="WF4" s="460"/>
      <c r="WG4" s="460"/>
      <c r="WH4" s="460"/>
      <c r="WI4" s="460"/>
      <c r="WJ4" s="460"/>
      <c r="WK4" s="460"/>
      <c r="WL4" s="460"/>
      <c r="WM4" s="460"/>
      <c r="WN4" s="460"/>
      <c r="WO4" s="460"/>
      <c r="WP4" s="460"/>
      <c r="WQ4" s="460"/>
      <c r="WR4" s="460"/>
      <c r="WS4" s="460"/>
      <c r="WT4" s="460"/>
      <c r="WU4" s="460"/>
      <c r="WV4" s="460"/>
      <c r="WW4" s="460"/>
      <c r="WX4" s="460"/>
      <c r="WY4" s="460"/>
      <c r="WZ4" s="460"/>
      <c r="XA4" s="460"/>
      <c r="XB4" s="460"/>
      <c r="XC4" s="460"/>
      <c r="XD4" s="460"/>
      <c r="XE4" s="460"/>
      <c r="XF4" s="460"/>
      <c r="XG4" s="460"/>
      <c r="XH4" s="460"/>
      <c r="XI4" s="460"/>
      <c r="XJ4" s="460"/>
      <c r="XK4" s="460"/>
      <c r="XL4" s="460"/>
      <c r="XM4" s="460"/>
      <c r="XN4" s="460"/>
      <c r="XO4" s="460"/>
      <c r="XP4" s="460"/>
      <c r="XQ4" s="460"/>
      <c r="XR4" s="460"/>
      <c r="XS4" s="460"/>
      <c r="XT4" s="460"/>
      <c r="XU4" s="460"/>
      <c r="XV4" s="460"/>
      <c r="XW4" s="460"/>
      <c r="XX4" s="460"/>
      <c r="XY4" s="460"/>
      <c r="XZ4" s="460"/>
      <c r="YA4" s="460"/>
      <c r="YB4" s="460"/>
      <c r="YC4" s="460"/>
      <c r="YD4" s="460"/>
      <c r="YE4" s="460"/>
      <c r="YF4" s="460"/>
      <c r="YG4" s="460"/>
      <c r="YH4" s="460"/>
      <c r="YI4" s="460"/>
      <c r="YJ4" s="460"/>
      <c r="YK4" s="460"/>
      <c r="YL4" s="460"/>
      <c r="YM4" s="460"/>
      <c r="YN4" s="460"/>
      <c r="YO4" s="460"/>
      <c r="YP4" s="460"/>
      <c r="YQ4" s="460"/>
      <c r="YR4" s="460"/>
      <c r="YS4" s="460"/>
      <c r="YT4" s="460"/>
      <c r="YU4" s="460"/>
      <c r="YV4" s="460"/>
      <c r="YW4" s="460"/>
      <c r="YX4" s="460"/>
      <c r="YY4" s="460"/>
      <c r="YZ4" s="460"/>
      <c r="ZA4" s="460"/>
      <c r="ZB4" s="460"/>
      <c r="ZC4" s="460"/>
      <c r="ZD4" s="460"/>
      <c r="ZE4" s="460"/>
      <c r="ZF4" s="460"/>
      <c r="ZG4" s="460"/>
      <c r="ZH4" s="460"/>
      <c r="ZI4" s="460"/>
      <c r="ZJ4" s="460"/>
      <c r="ZK4" s="460"/>
      <c r="ZL4" s="460"/>
      <c r="ZM4" s="460"/>
      <c r="ZN4" s="460"/>
      <c r="ZO4" s="460"/>
      <c r="ZP4" s="460"/>
      <c r="ZQ4" s="460"/>
      <c r="ZR4" s="460"/>
      <c r="ZS4" s="460"/>
      <c r="ZT4" s="460"/>
      <c r="ZU4" s="460"/>
      <c r="ZV4" s="460"/>
      <c r="ZW4" s="460"/>
      <c r="ZX4" s="460"/>
      <c r="ZY4" s="460"/>
      <c r="ZZ4" s="460"/>
      <c r="AAA4" s="460"/>
      <c r="AAB4" s="460"/>
      <c r="AAC4" s="460"/>
      <c r="AAD4" s="460"/>
      <c r="AAE4" s="460"/>
      <c r="AAF4" s="460"/>
      <c r="AAG4" s="460"/>
      <c r="AAH4" s="460"/>
      <c r="AAI4" s="460"/>
      <c r="AAJ4" s="460"/>
      <c r="AAK4" s="460"/>
      <c r="AAL4" s="460"/>
      <c r="AAM4" s="460"/>
      <c r="AAN4" s="460"/>
      <c r="AAO4" s="460"/>
      <c r="AAP4" s="460"/>
      <c r="AAQ4" s="460"/>
      <c r="AAR4" s="460"/>
      <c r="AAS4" s="460"/>
      <c r="AAT4" s="460"/>
      <c r="AAU4" s="460"/>
      <c r="AAV4" s="460"/>
      <c r="AAW4" s="460"/>
      <c r="AAX4" s="460"/>
      <c r="AAY4" s="460"/>
      <c r="AAZ4" s="460"/>
      <c r="ABA4" s="460"/>
      <c r="ABB4" s="460"/>
      <c r="ABC4" s="460"/>
      <c r="ABD4" s="460"/>
      <c r="ABE4" s="460"/>
      <c r="ABF4" s="460"/>
      <c r="ABG4" s="460"/>
      <c r="ABH4" s="460"/>
      <c r="ABI4" s="460"/>
      <c r="ABJ4" s="460"/>
      <c r="ABK4" s="460"/>
      <c r="ABL4" s="460"/>
      <c r="ABM4" s="460"/>
      <c r="ABN4" s="460"/>
      <c r="ABO4" s="460"/>
      <c r="ABP4" s="460"/>
      <c r="ABQ4" s="460"/>
      <c r="ABR4" s="460"/>
      <c r="ABS4" s="460"/>
      <c r="ABT4" s="460"/>
      <c r="ABU4" s="460"/>
      <c r="ABV4" s="460"/>
      <c r="ABW4" s="460"/>
      <c r="ABX4" s="460"/>
      <c r="ABY4" s="460"/>
      <c r="ABZ4" s="460"/>
      <c r="ACA4" s="460"/>
      <c r="ACB4" s="460"/>
      <c r="ACC4" s="460"/>
      <c r="ACD4" s="460"/>
      <c r="ACE4" s="460"/>
      <c r="ACF4" s="460"/>
      <c r="ACG4" s="460"/>
      <c r="ACH4" s="460"/>
      <c r="ACI4" s="460"/>
      <c r="ACJ4" s="460"/>
      <c r="ACK4" s="460"/>
      <c r="ACL4" s="460"/>
      <c r="ACM4" s="460"/>
      <c r="ACN4" s="460"/>
      <c r="ACO4" s="460"/>
      <c r="ACP4" s="460"/>
      <c r="ACQ4" s="460"/>
      <c r="ACR4" s="460"/>
      <c r="ACS4" s="460"/>
      <c r="ACT4" s="460"/>
      <c r="ACU4" s="460"/>
      <c r="ACV4" s="460"/>
      <c r="ACW4" s="460"/>
      <c r="ACX4" s="460"/>
      <c r="ACY4" s="460"/>
      <c r="ACZ4" s="460"/>
      <c r="ADA4" s="460"/>
      <c r="ADB4" s="460"/>
      <c r="ADC4" s="460"/>
      <c r="ADD4" s="460"/>
      <c r="ADE4" s="460"/>
      <c r="ADF4" s="460"/>
      <c r="ADG4" s="460"/>
      <c r="ADH4" s="460"/>
      <c r="ADI4" s="460"/>
      <c r="ADJ4" s="460"/>
      <c r="ADK4" s="460"/>
      <c r="ADL4" s="460"/>
      <c r="ADM4" s="460"/>
      <c r="ADN4" s="460"/>
      <c r="ADO4" s="460"/>
      <c r="ADP4" s="460"/>
      <c r="ADQ4" s="460"/>
      <c r="ADR4" s="460"/>
      <c r="ADS4" s="460"/>
      <c r="ADT4" s="460"/>
      <c r="ADU4" s="460"/>
      <c r="ADV4" s="460"/>
      <c r="ADW4" s="460"/>
      <c r="ADX4" s="460"/>
      <c r="ADY4" s="460"/>
      <c r="ADZ4" s="460"/>
      <c r="AEA4" s="460"/>
      <c r="AEB4" s="460"/>
      <c r="AEC4" s="460"/>
      <c r="AED4" s="460"/>
      <c r="AEE4" s="460"/>
      <c r="AEF4" s="460"/>
      <c r="AEG4" s="460"/>
      <c r="AEH4" s="460"/>
      <c r="AEI4" s="460"/>
      <c r="AEJ4" s="460"/>
      <c r="AEK4" s="460"/>
      <c r="AEL4" s="460"/>
      <c r="AEM4" s="460"/>
      <c r="AEN4" s="460"/>
      <c r="AEO4" s="460"/>
      <c r="AEP4" s="460"/>
      <c r="AEQ4" s="460"/>
      <c r="AER4" s="460"/>
      <c r="AES4" s="460"/>
      <c r="AET4" s="460"/>
      <c r="AEU4" s="460"/>
      <c r="AEV4" s="460"/>
      <c r="AEW4" s="460"/>
      <c r="AEX4" s="460"/>
      <c r="AEY4" s="460"/>
      <c r="AEZ4" s="460"/>
      <c r="AFA4" s="460"/>
      <c r="AFB4" s="460"/>
      <c r="AFC4" s="460"/>
      <c r="AFD4" s="460"/>
      <c r="AFE4" s="460"/>
      <c r="AFF4" s="460"/>
      <c r="AFG4" s="460"/>
      <c r="AFH4" s="460"/>
      <c r="AFI4" s="460"/>
      <c r="AFJ4" s="460"/>
      <c r="AFK4" s="460"/>
      <c r="AFL4" s="460"/>
      <c r="AFM4" s="460"/>
      <c r="AFN4" s="460"/>
      <c r="AFO4" s="460"/>
      <c r="AFP4" s="460"/>
      <c r="AFQ4" s="460"/>
      <c r="AFR4" s="460"/>
      <c r="AFS4" s="460"/>
      <c r="AFT4" s="460"/>
      <c r="AFU4" s="460"/>
    </row>
    <row r="5" spans="1:853">
      <c r="A5" s="10"/>
      <c r="B5" s="10"/>
      <c r="C5" s="386" t="s">
        <v>52</v>
      </c>
      <c r="D5" s="465"/>
      <c r="E5" s="380">
        <f t="shared" ref="E5:F15" si="4">SUMIF($G$2:$BN$2,E$2,($G5:$BN5))</f>
        <v>36071788</v>
      </c>
      <c r="F5" s="380">
        <f t="shared" si="4"/>
        <v>38020648.800000004</v>
      </c>
      <c r="G5" s="203">
        <v>2175120</v>
      </c>
      <c r="H5" s="203">
        <v>2329668</v>
      </c>
      <c r="I5" s="203">
        <v>1395000</v>
      </c>
      <c r="J5" s="203">
        <v>1478700</v>
      </c>
      <c r="K5" s="203">
        <v>2025360</v>
      </c>
      <c r="L5" s="203">
        <v>2209922.4</v>
      </c>
      <c r="M5" s="203">
        <v>1091090</v>
      </c>
      <c r="N5" s="203">
        <v>1214520</v>
      </c>
      <c r="O5" s="203">
        <v>1351280</v>
      </c>
      <c r="P5" s="203">
        <v>1725480</v>
      </c>
      <c r="Q5" s="203">
        <v>1482240</v>
      </c>
      <c r="R5" s="203">
        <v>1613282.4</v>
      </c>
      <c r="S5" s="203">
        <v>1606920</v>
      </c>
      <c r="T5" s="203">
        <v>1727524.8</v>
      </c>
      <c r="U5" s="203">
        <v>1272180</v>
      </c>
      <c r="V5" s="203">
        <v>1113840</v>
      </c>
      <c r="W5" s="203">
        <v>1359490</v>
      </c>
      <c r="X5" s="203">
        <v>1448520</v>
      </c>
      <c r="Y5" s="203">
        <v>1551900</v>
      </c>
      <c r="Z5" s="203">
        <v>1670760</v>
      </c>
      <c r="AA5" s="203">
        <v>1387740</v>
      </c>
      <c r="AB5" s="203">
        <v>1281240</v>
      </c>
      <c r="AC5" s="203">
        <v>2236560</v>
      </c>
      <c r="AD5" s="203">
        <v>2367837.6</v>
      </c>
      <c r="AE5" s="203">
        <v>2167860</v>
      </c>
      <c r="AF5" s="203">
        <v>2321402.4</v>
      </c>
      <c r="AG5" s="203">
        <v>1638600</v>
      </c>
      <c r="AH5" s="203">
        <v>2028000</v>
      </c>
      <c r="AI5" s="203">
        <v>2331288</v>
      </c>
      <c r="AJ5" s="203">
        <v>2536080</v>
      </c>
      <c r="AK5" s="203">
        <v>1486920</v>
      </c>
      <c r="AL5" s="203">
        <v>1576644.0000000002</v>
      </c>
      <c r="AM5" s="203">
        <v>1679700</v>
      </c>
      <c r="AN5" s="203">
        <v>1804077.6000000003</v>
      </c>
      <c r="AO5" s="455">
        <v>2212760</v>
      </c>
      <c r="AP5" s="455">
        <v>2460429.5999999996</v>
      </c>
      <c r="AQ5" s="203">
        <v>5619780</v>
      </c>
      <c r="AR5" s="380">
        <v>5112720</v>
      </c>
      <c r="AS5" s="380"/>
      <c r="AT5" s="380"/>
      <c r="AU5" s="380"/>
      <c r="AV5" s="380"/>
      <c r="AW5" s="380"/>
      <c r="AX5" s="380"/>
      <c r="AY5" s="380"/>
      <c r="AZ5" s="380"/>
      <c r="BA5" s="380"/>
      <c r="BB5" s="380"/>
      <c r="BC5" s="380"/>
      <c r="BD5" s="380"/>
      <c r="BE5" s="380"/>
      <c r="BF5" s="380"/>
      <c r="BG5" s="380"/>
      <c r="BH5" s="380"/>
      <c r="BI5" s="380"/>
      <c r="BJ5" s="380"/>
      <c r="BK5" s="380"/>
      <c r="BL5" s="380"/>
      <c r="BM5" s="380"/>
      <c r="BN5" s="380"/>
    </row>
    <row r="6" spans="1:853">
      <c r="A6" s="10"/>
      <c r="B6" s="10"/>
      <c r="C6" s="386" t="s">
        <v>53</v>
      </c>
      <c r="D6" s="465"/>
      <c r="E6" s="380">
        <f t="shared" si="4"/>
        <v>840000</v>
      </c>
      <c r="F6" s="380">
        <f t="shared" si="4"/>
        <v>798000</v>
      </c>
      <c r="G6" s="203">
        <v>42000</v>
      </c>
      <c r="H6" s="203">
        <v>42000</v>
      </c>
      <c r="I6" s="203">
        <v>42000</v>
      </c>
      <c r="J6" s="203">
        <v>42000</v>
      </c>
      <c r="K6" s="203">
        <v>84000</v>
      </c>
      <c r="L6" s="203">
        <v>84000</v>
      </c>
      <c r="M6" s="203">
        <v>0</v>
      </c>
      <c r="N6" s="203">
        <v>0</v>
      </c>
      <c r="O6" s="203">
        <v>42000</v>
      </c>
      <c r="P6" s="203">
        <v>42000</v>
      </c>
      <c r="Q6" s="203">
        <v>0</v>
      </c>
      <c r="R6" s="203">
        <v>0</v>
      </c>
      <c r="S6" s="203">
        <v>42000</v>
      </c>
      <c r="T6" s="203">
        <v>42000</v>
      </c>
      <c r="U6" s="203">
        <v>42000</v>
      </c>
      <c r="V6" s="203">
        <v>42000</v>
      </c>
      <c r="W6" s="203">
        <v>0</v>
      </c>
      <c r="X6" s="203">
        <v>0</v>
      </c>
      <c r="Y6" s="203">
        <v>42000</v>
      </c>
      <c r="Z6" s="203">
        <v>42000</v>
      </c>
      <c r="AA6" s="203">
        <v>0</v>
      </c>
      <c r="AB6" s="203">
        <v>0</v>
      </c>
      <c r="AC6" s="203">
        <v>0</v>
      </c>
      <c r="AD6" s="203">
        <v>0</v>
      </c>
      <c r="AE6" s="203">
        <v>84000</v>
      </c>
      <c r="AF6" s="203">
        <v>84000</v>
      </c>
      <c r="AG6" s="203">
        <v>42000</v>
      </c>
      <c r="AH6" s="203">
        <v>42000</v>
      </c>
      <c r="AI6" s="203">
        <v>84000</v>
      </c>
      <c r="AJ6" s="203">
        <v>84000</v>
      </c>
      <c r="AK6" s="203">
        <v>42000</v>
      </c>
      <c r="AL6" s="203">
        <v>42000</v>
      </c>
      <c r="AM6" s="203">
        <v>0</v>
      </c>
      <c r="AN6" s="203">
        <v>0</v>
      </c>
      <c r="AO6" s="455">
        <v>84000</v>
      </c>
      <c r="AP6" s="455">
        <v>84000</v>
      </c>
      <c r="AQ6" s="203">
        <v>168000</v>
      </c>
      <c r="AR6" s="380">
        <v>126000</v>
      </c>
      <c r="AS6" s="380"/>
      <c r="AT6" s="380"/>
      <c r="AU6" s="380"/>
      <c r="AV6" s="380"/>
      <c r="AW6" s="380"/>
      <c r="AX6" s="380"/>
      <c r="AY6" s="380"/>
      <c r="AZ6" s="380"/>
      <c r="BA6" s="380"/>
      <c r="BB6" s="380"/>
      <c r="BC6" s="380"/>
      <c r="BD6" s="380"/>
      <c r="BE6" s="380"/>
      <c r="BF6" s="380"/>
      <c r="BG6" s="380"/>
      <c r="BH6" s="380"/>
      <c r="BI6" s="380"/>
      <c r="BJ6" s="380"/>
      <c r="BK6" s="380"/>
      <c r="BL6" s="380"/>
      <c r="BM6" s="380"/>
      <c r="BN6" s="380"/>
    </row>
    <row r="7" spans="1:853">
      <c r="A7" s="10"/>
      <c r="B7" s="10"/>
      <c r="C7" s="386" t="s">
        <v>54</v>
      </c>
      <c r="D7" s="465"/>
      <c r="E7" s="380">
        <f t="shared" si="4"/>
        <v>311760</v>
      </c>
      <c r="F7" s="380">
        <f t="shared" si="4"/>
        <v>343020</v>
      </c>
      <c r="G7" s="203">
        <v>0</v>
      </c>
      <c r="H7" s="203">
        <v>0</v>
      </c>
      <c r="I7" s="203">
        <v>0</v>
      </c>
      <c r="J7" s="203">
        <v>0</v>
      </c>
      <c r="K7" s="203">
        <v>0</v>
      </c>
      <c r="L7" s="203">
        <v>0</v>
      </c>
      <c r="M7" s="203">
        <v>0</v>
      </c>
      <c r="N7" s="203">
        <v>0</v>
      </c>
      <c r="O7" s="203">
        <v>0</v>
      </c>
      <c r="P7" s="203">
        <v>0</v>
      </c>
      <c r="Q7" s="203">
        <v>0</v>
      </c>
      <c r="R7" s="203">
        <v>0</v>
      </c>
      <c r="S7" s="203">
        <v>14460</v>
      </c>
      <c r="T7" s="203">
        <v>14460</v>
      </c>
      <c r="U7" s="203">
        <v>0</v>
      </c>
      <c r="V7" s="203">
        <v>0</v>
      </c>
      <c r="W7" s="203">
        <v>17220</v>
      </c>
      <c r="X7" s="203">
        <v>17220</v>
      </c>
      <c r="Y7" s="203">
        <v>0</v>
      </c>
      <c r="Z7" s="203">
        <v>0</v>
      </c>
      <c r="AA7" s="203">
        <v>0</v>
      </c>
      <c r="AB7" s="203">
        <v>0</v>
      </c>
      <c r="AC7" s="203">
        <v>280080</v>
      </c>
      <c r="AD7" s="203">
        <v>294120</v>
      </c>
      <c r="AE7" s="203">
        <v>0</v>
      </c>
      <c r="AF7" s="203">
        <v>0</v>
      </c>
      <c r="AG7" s="203">
        <v>0</v>
      </c>
      <c r="AH7" s="203">
        <v>0</v>
      </c>
      <c r="AI7" s="203">
        <v>0</v>
      </c>
      <c r="AJ7" s="203">
        <v>17220</v>
      </c>
      <c r="AK7" s="203">
        <v>0</v>
      </c>
      <c r="AL7" s="203">
        <v>0</v>
      </c>
      <c r="AM7" s="203">
        <v>0</v>
      </c>
      <c r="AN7" s="203">
        <v>0</v>
      </c>
      <c r="AO7" s="455">
        <v>0</v>
      </c>
      <c r="AP7" s="455">
        <v>0</v>
      </c>
      <c r="AQ7" s="203">
        <v>0</v>
      </c>
      <c r="AR7" s="380">
        <v>0</v>
      </c>
      <c r="AS7" s="380"/>
      <c r="AT7" s="380"/>
      <c r="AU7" s="380"/>
      <c r="AV7" s="380"/>
      <c r="AW7" s="380"/>
      <c r="AX7" s="380"/>
      <c r="AY7" s="380"/>
      <c r="AZ7" s="380"/>
      <c r="BA7" s="380"/>
      <c r="BB7" s="380"/>
      <c r="BC7" s="380"/>
      <c r="BD7" s="380"/>
      <c r="BE7" s="380"/>
      <c r="BF7" s="380"/>
      <c r="BG7" s="380"/>
      <c r="BH7" s="380"/>
      <c r="BI7" s="380"/>
      <c r="BJ7" s="380"/>
      <c r="BK7" s="380"/>
      <c r="BL7" s="380"/>
      <c r="BM7" s="380"/>
      <c r="BN7" s="380"/>
    </row>
    <row r="8" spans="1:853">
      <c r="A8" s="10"/>
      <c r="B8" s="10"/>
      <c r="C8" s="386" t="s">
        <v>55</v>
      </c>
      <c r="D8" s="465"/>
      <c r="E8" s="380">
        <f t="shared" si="4"/>
        <v>0</v>
      </c>
      <c r="F8" s="380">
        <f t="shared" si="4"/>
        <v>0</v>
      </c>
      <c r="G8" s="203">
        <v>0</v>
      </c>
      <c r="H8" s="203">
        <v>0</v>
      </c>
      <c r="I8" s="203">
        <v>0</v>
      </c>
      <c r="J8" s="203">
        <v>0</v>
      </c>
      <c r="K8" s="203">
        <v>0</v>
      </c>
      <c r="L8" s="203">
        <v>0</v>
      </c>
      <c r="M8" s="203">
        <v>0</v>
      </c>
      <c r="N8" s="203">
        <v>0</v>
      </c>
      <c r="O8" s="203">
        <v>0</v>
      </c>
      <c r="P8" s="203">
        <v>0</v>
      </c>
      <c r="Q8" s="203">
        <v>0</v>
      </c>
      <c r="R8" s="203">
        <v>0</v>
      </c>
      <c r="S8" s="203">
        <v>0</v>
      </c>
      <c r="T8" s="203">
        <v>0</v>
      </c>
      <c r="U8" s="203">
        <v>0</v>
      </c>
      <c r="V8" s="203">
        <v>0</v>
      </c>
      <c r="W8" s="203">
        <v>0</v>
      </c>
      <c r="X8" s="203">
        <v>0</v>
      </c>
      <c r="Y8" s="203">
        <v>0</v>
      </c>
      <c r="Z8" s="203">
        <v>0</v>
      </c>
      <c r="AA8" s="203">
        <v>0</v>
      </c>
      <c r="AB8" s="203">
        <v>0</v>
      </c>
      <c r="AC8" s="203">
        <v>0</v>
      </c>
      <c r="AD8" s="203">
        <v>0</v>
      </c>
      <c r="AE8" s="203">
        <v>0</v>
      </c>
      <c r="AF8" s="203">
        <v>0</v>
      </c>
      <c r="AG8" s="203">
        <v>0</v>
      </c>
      <c r="AH8" s="203">
        <v>0</v>
      </c>
      <c r="AI8" s="203">
        <v>0</v>
      </c>
      <c r="AJ8" s="203">
        <v>0</v>
      </c>
      <c r="AK8" s="203">
        <v>0</v>
      </c>
      <c r="AL8" s="203">
        <v>0</v>
      </c>
      <c r="AM8" s="203">
        <v>0</v>
      </c>
      <c r="AN8" s="203">
        <v>0</v>
      </c>
      <c r="AO8" s="455">
        <v>0</v>
      </c>
      <c r="AP8" s="455">
        <v>0</v>
      </c>
      <c r="AQ8" s="203">
        <v>0</v>
      </c>
      <c r="AR8" s="380">
        <v>0</v>
      </c>
      <c r="AS8" s="380"/>
      <c r="AT8" s="380"/>
      <c r="AU8" s="380"/>
      <c r="AV8" s="380"/>
      <c r="AW8" s="380"/>
      <c r="AX8" s="380"/>
      <c r="AY8" s="380"/>
      <c r="AZ8" s="380"/>
      <c r="BA8" s="380"/>
      <c r="BB8" s="380"/>
      <c r="BC8" s="380"/>
      <c r="BD8" s="380"/>
      <c r="BE8" s="380"/>
      <c r="BF8" s="380"/>
      <c r="BG8" s="380"/>
      <c r="BH8" s="380"/>
      <c r="BI8" s="380"/>
      <c r="BJ8" s="380"/>
      <c r="BK8" s="380"/>
      <c r="BL8" s="380"/>
      <c r="BM8" s="380"/>
      <c r="BN8" s="380"/>
    </row>
    <row r="9" spans="1:853">
      <c r="A9" s="10"/>
      <c r="B9" s="10"/>
      <c r="C9" s="386" t="s">
        <v>56</v>
      </c>
      <c r="D9" s="465"/>
      <c r="E9" s="380">
        <f t="shared" si="4"/>
        <v>0</v>
      </c>
      <c r="F9" s="380">
        <f t="shared" si="4"/>
        <v>0</v>
      </c>
      <c r="G9" s="203">
        <v>0</v>
      </c>
      <c r="H9" s="203">
        <v>0</v>
      </c>
      <c r="I9" s="203">
        <v>0</v>
      </c>
      <c r="J9" s="203">
        <v>0</v>
      </c>
      <c r="K9" s="203">
        <v>0</v>
      </c>
      <c r="L9" s="203">
        <v>0</v>
      </c>
      <c r="M9" s="203">
        <v>0</v>
      </c>
      <c r="N9" s="203">
        <v>0</v>
      </c>
      <c r="O9" s="203">
        <v>0</v>
      </c>
      <c r="P9" s="203">
        <v>0</v>
      </c>
      <c r="Q9" s="203">
        <v>0</v>
      </c>
      <c r="R9" s="203">
        <v>0</v>
      </c>
      <c r="S9" s="203">
        <v>0</v>
      </c>
      <c r="T9" s="203">
        <v>0</v>
      </c>
      <c r="U9" s="203">
        <v>0</v>
      </c>
      <c r="V9" s="203">
        <v>0</v>
      </c>
      <c r="W9" s="203">
        <v>0</v>
      </c>
      <c r="X9" s="203">
        <v>0</v>
      </c>
      <c r="Y9" s="203">
        <v>0</v>
      </c>
      <c r="Z9" s="203">
        <v>0</v>
      </c>
      <c r="AA9" s="203">
        <v>0</v>
      </c>
      <c r="AB9" s="203">
        <v>0</v>
      </c>
      <c r="AC9" s="203">
        <v>0</v>
      </c>
      <c r="AD9" s="203">
        <v>0</v>
      </c>
      <c r="AE9" s="203">
        <v>0</v>
      </c>
      <c r="AF9" s="203">
        <v>0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  <c r="AL9" s="203">
        <v>0</v>
      </c>
      <c r="AM9" s="203">
        <v>0</v>
      </c>
      <c r="AN9" s="203">
        <v>0</v>
      </c>
      <c r="AO9" s="455">
        <v>0</v>
      </c>
      <c r="AP9" s="455">
        <v>0</v>
      </c>
      <c r="AQ9" s="203">
        <v>0</v>
      </c>
      <c r="AR9" s="380">
        <v>0</v>
      </c>
      <c r="AS9" s="380"/>
      <c r="AT9" s="380"/>
      <c r="AU9" s="380"/>
      <c r="AV9" s="380"/>
      <c r="AW9" s="380"/>
      <c r="AX9" s="380"/>
      <c r="AY9" s="380"/>
      <c r="AZ9" s="380"/>
      <c r="BA9" s="380"/>
      <c r="BB9" s="380"/>
      <c r="BC9" s="380"/>
      <c r="BD9" s="380"/>
      <c r="BE9" s="380"/>
      <c r="BF9" s="380"/>
      <c r="BG9" s="380"/>
      <c r="BH9" s="380"/>
      <c r="BI9" s="380"/>
      <c r="BJ9" s="380"/>
      <c r="BK9" s="380"/>
      <c r="BL9" s="380"/>
      <c r="BM9" s="380"/>
      <c r="BN9" s="380"/>
    </row>
    <row r="10" spans="1:853" s="460" customFormat="1">
      <c r="A10" s="10"/>
      <c r="B10" s="10"/>
      <c r="C10" s="386" t="s">
        <v>1159</v>
      </c>
      <c r="D10" s="465"/>
      <c r="E10" s="380">
        <f t="shared" si="4"/>
        <v>0</v>
      </c>
      <c r="F10" s="380">
        <f t="shared" si="4"/>
        <v>0</v>
      </c>
      <c r="G10" s="203">
        <v>0</v>
      </c>
      <c r="H10" s="203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0</v>
      </c>
      <c r="N10" s="203">
        <v>0</v>
      </c>
      <c r="O10" s="203">
        <v>0</v>
      </c>
      <c r="P10" s="203">
        <v>0</v>
      </c>
      <c r="Q10" s="203">
        <v>0</v>
      </c>
      <c r="R10" s="203">
        <v>0</v>
      </c>
      <c r="S10" s="203">
        <v>0</v>
      </c>
      <c r="T10" s="203">
        <v>0</v>
      </c>
      <c r="U10" s="203">
        <v>0</v>
      </c>
      <c r="V10" s="203">
        <v>0</v>
      </c>
      <c r="W10" s="203">
        <v>0</v>
      </c>
      <c r="X10" s="203">
        <v>0</v>
      </c>
      <c r="Y10" s="203">
        <v>0</v>
      </c>
      <c r="Z10" s="203">
        <v>0</v>
      </c>
      <c r="AA10" s="203">
        <v>0</v>
      </c>
      <c r="AB10" s="203">
        <v>0</v>
      </c>
      <c r="AC10" s="203">
        <v>0</v>
      </c>
      <c r="AD10" s="203">
        <v>0</v>
      </c>
      <c r="AE10" s="203">
        <v>0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  <c r="AL10" s="203">
        <v>0</v>
      </c>
      <c r="AM10" s="203">
        <v>0</v>
      </c>
      <c r="AN10" s="203">
        <v>0</v>
      </c>
      <c r="AO10" s="455">
        <v>0</v>
      </c>
      <c r="AP10" s="455">
        <v>0</v>
      </c>
      <c r="AQ10" s="203">
        <v>0</v>
      </c>
      <c r="AR10" s="380">
        <v>0</v>
      </c>
      <c r="AS10" s="380"/>
      <c r="AT10" s="380"/>
      <c r="AU10" s="380"/>
      <c r="AV10" s="380"/>
      <c r="AW10" s="380"/>
      <c r="AX10" s="380"/>
      <c r="AY10" s="380"/>
      <c r="AZ10" s="380"/>
      <c r="BA10" s="380"/>
      <c r="BB10" s="380"/>
      <c r="BC10" s="380"/>
      <c r="BD10" s="380"/>
      <c r="BE10" s="380"/>
      <c r="BF10" s="380"/>
      <c r="BG10" s="380"/>
      <c r="BH10" s="380"/>
      <c r="BI10" s="380"/>
      <c r="BJ10" s="380"/>
      <c r="BK10" s="380"/>
      <c r="BL10" s="380"/>
      <c r="BM10" s="380"/>
      <c r="BN10" s="380"/>
    </row>
    <row r="11" spans="1:853">
      <c r="A11" s="10"/>
      <c r="B11" s="10"/>
      <c r="C11" s="386" t="s">
        <v>1160</v>
      </c>
      <c r="D11" s="13"/>
      <c r="E11" s="380">
        <f t="shared" si="4"/>
        <v>0</v>
      </c>
      <c r="F11" s="380">
        <f t="shared" si="4"/>
        <v>0</v>
      </c>
      <c r="G11" s="203">
        <v>0</v>
      </c>
      <c r="H11" s="203">
        <v>0</v>
      </c>
      <c r="I11" s="203">
        <v>0</v>
      </c>
      <c r="J11" s="203">
        <v>0</v>
      </c>
      <c r="K11" s="203">
        <v>0</v>
      </c>
      <c r="L11" s="203">
        <v>0</v>
      </c>
      <c r="M11" s="203">
        <v>0</v>
      </c>
      <c r="N11" s="203">
        <v>0</v>
      </c>
      <c r="O11" s="203">
        <v>0</v>
      </c>
      <c r="P11" s="203">
        <v>0</v>
      </c>
      <c r="Q11" s="203">
        <v>0</v>
      </c>
      <c r="R11" s="203">
        <v>0</v>
      </c>
      <c r="S11" s="203">
        <v>0</v>
      </c>
      <c r="T11" s="203">
        <v>0</v>
      </c>
      <c r="U11" s="203">
        <v>0</v>
      </c>
      <c r="V11" s="203">
        <v>0</v>
      </c>
      <c r="W11" s="203">
        <v>0</v>
      </c>
      <c r="X11" s="203">
        <v>0</v>
      </c>
      <c r="Y11" s="203">
        <v>0</v>
      </c>
      <c r="Z11" s="203">
        <v>0</v>
      </c>
      <c r="AA11" s="203">
        <v>0</v>
      </c>
      <c r="AB11" s="203">
        <v>0</v>
      </c>
      <c r="AC11" s="203">
        <v>0</v>
      </c>
      <c r="AD11" s="203">
        <v>0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  <c r="AL11" s="203">
        <v>0</v>
      </c>
      <c r="AM11" s="203">
        <v>0</v>
      </c>
      <c r="AN11" s="203">
        <v>0</v>
      </c>
      <c r="AO11" s="455">
        <v>0</v>
      </c>
      <c r="AP11" s="455">
        <v>0</v>
      </c>
      <c r="AQ11" s="203">
        <v>0</v>
      </c>
      <c r="AR11" s="380">
        <v>0</v>
      </c>
      <c r="AS11" s="380"/>
      <c r="AT11" s="380"/>
      <c r="AU11" s="380"/>
      <c r="AV11" s="380"/>
      <c r="AW11" s="380"/>
      <c r="AX11" s="380"/>
      <c r="AY11" s="380"/>
      <c r="AZ11" s="380"/>
      <c r="BA11" s="380"/>
      <c r="BB11" s="380"/>
      <c r="BC11" s="380"/>
      <c r="BD11" s="380"/>
      <c r="BE11" s="380"/>
      <c r="BF11" s="380"/>
      <c r="BG11" s="380"/>
      <c r="BH11" s="380"/>
      <c r="BI11" s="380"/>
      <c r="BJ11" s="380"/>
      <c r="BK11" s="380"/>
      <c r="BL11" s="380"/>
      <c r="BM11" s="380"/>
      <c r="BN11" s="380"/>
    </row>
    <row r="12" spans="1:853">
      <c r="A12" s="10"/>
      <c r="B12" s="10"/>
      <c r="C12" s="386" t="s">
        <v>1161</v>
      </c>
      <c r="D12" s="13"/>
      <c r="E12" s="380">
        <f t="shared" si="4"/>
        <v>484000</v>
      </c>
      <c r="F12" s="380">
        <f t="shared" si="4"/>
        <v>486000</v>
      </c>
      <c r="G12" s="203">
        <v>30000</v>
      </c>
      <c r="H12" s="203">
        <v>30000</v>
      </c>
      <c r="I12" s="203">
        <v>18000</v>
      </c>
      <c r="J12" s="203">
        <v>18000</v>
      </c>
      <c r="K12" s="203">
        <v>36000</v>
      </c>
      <c r="L12" s="203">
        <v>36000</v>
      </c>
      <c r="M12" s="203">
        <v>12000</v>
      </c>
      <c r="N12" s="203">
        <v>12000</v>
      </c>
      <c r="O12" s="203">
        <v>18000</v>
      </c>
      <c r="P12" s="203">
        <v>18000</v>
      </c>
      <c r="Q12" s="203">
        <v>18000</v>
      </c>
      <c r="R12" s="203">
        <v>18000</v>
      </c>
      <c r="S12" s="203">
        <v>36000</v>
      </c>
      <c r="T12" s="203">
        <v>36000</v>
      </c>
      <c r="U12" s="203">
        <v>18000</v>
      </c>
      <c r="V12" s="203">
        <v>18000</v>
      </c>
      <c r="W12" s="203">
        <v>1000</v>
      </c>
      <c r="X12" s="203">
        <v>12000</v>
      </c>
      <c r="Y12" s="203">
        <v>18000</v>
      </c>
      <c r="Z12" s="203">
        <v>18000</v>
      </c>
      <c r="AA12" s="203">
        <v>18000</v>
      </c>
      <c r="AB12" s="203">
        <v>18000</v>
      </c>
      <c r="AC12" s="203">
        <v>30000</v>
      </c>
      <c r="AD12" s="203">
        <v>30000</v>
      </c>
      <c r="AE12" s="203">
        <v>36000</v>
      </c>
      <c r="AF12" s="203">
        <v>36000</v>
      </c>
      <c r="AG12" s="203">
        <v>30000</v>
      </c>
      <c r="AH12" s="203">
        <v>30000</v>
      </c>
      <c r="AI12" s="203">
        <v>36000</v>
      </c>
      <c r="AJ12" s="203">
        <v>36000</v>
      </c>
      <c r="AK12" s="203">
        <v>18000</v>
      </c>
      <c r="AL12" s="203">
        <v>18000</v>
      </c>
      <c r="AM12" s="203">
        <v>30000</v>
      </c>
      <c r="AN12" s="203">
        <v>30000</v>
      </c>
      <c r="AO12" s="455">
        <v>36000</v>
      </c>
      <c r="AP12" s="455">
        <v>36000</v>
      </c>
      <c r="AQ12" s="203">
        <v>45000</v>
      </c>
      <c r="AR12" s="380">
        <v>36000</v>
      </c>
      <c r="AS12" s="380"/>
      <c r="AT12" s="380"/>
      <c r="AU12" s="380"/>
      <c r="AV12" s="380"/>
      <c r="AW12" s="380"/>
      <c r="AX12" s="380"/>
      <c r="AY12" s="380"/>
      <c r="AZ12" s="380"/>
      <c r="BA12" s="380"/>
      <c r="BB12" s="380"/>
      <c r="BC12" s="380"/>
      <c r="BD12" s="380"/>
      <c r="BE12" s="380"/>
      <c r="BF12" s="380"/>
      <c r="BG12" s="380"/>
      <c r="BH12" s="380"/>
      <c r="BI12" s="380"/>
      <c r="BJ12" s="380"/>
      <c r="BK12" s="380"/>
      <c r="BL12" s="380"/>
      <c r="BM12" s="380"/>
      <c r="BN12" s="380"/>
    </row>
    <row r="13" spans="1:853">
      <c r="A13" s="10"/>
      <c r="B13" s="10"/>
      <c r="C13" s="386" t="s">
        <v>57</v>
      </c>
      <c r="D13" s="13"/>
      <c r="E13" s="380">
        <f t="shared" si="4"/>
        <v>0</v>
      </c>
      <c r="F13" s="380">
        <f t="shared" si="4"/>
        <v>0</v>
      </c>
      <c r="G13" s="203">
        <v>0</v>
      </c>
      <c r="H13" s="203">
        <v>0</v>
      </c>
      <c r="I13" s="203">
        <v>0</v>
      </c>
      <c r="J13" s="203">
        <v>0</v>
      </c>
      <c r="K13" s="203">
        <v>0</v>
      </c>
      <c r="L13" s="203">
        <v>0</v>
      </c>
      <c r="M13" s="203">
        <v>0</v>
      </c>
      <c r="N13" s="203">
        <v>0</v>
      </c>
      <c r="O13" s="203">
        <v>0</v>
      </c>
      <c r="P13" s="203">
        <v>0</v>
      </c>
      <c r="Q13" s="203">
        <v>0</v>
      </c>
      <c r="R13" s="203">
        <v>0</v>
      </c>
      <c r="S13" s="203">
        <v>0</v>
      </c>
      <c r="T13" s="203">
        <v>0</v>
      </c>
      <c r="U13" s="203">
        <v>0</v>
      </c>
      <c r="V13" s="203">
        <v>0</v>
      </c>
      <c r="W13" s="203">
        <v>0</v>
      </c>
      <c r="X13" s="203">
        <v>0</v>
      </c>
      <c r="Y13" s="203">
        <v>0</v>
      </c>
      <c r="Z13" s="203">
        <v>0</v>
      </c>
      <c r="AA13" s="203">
        <v>0</v>
      </c>
      <c r="AB13" s="203">
        <v>0</v>
      </c>
      <c r="AC13" s="203">
        <v>0</v>
      </c>
      <c r="AD13" s="203">
        <v>0</v>
      </c>
      <c r="AE13" s="203">
        <v>0</v>
      </c>
      <c r="AF13" s="203">
        <v>0</v>
      </c>
      <c r="AG13" s="203">
        <v>0</v>
      </c>
      <c r="AH13" s="203">
        <v>0</v>
      </c>
      <c r="AI13" s="203">
        <v>0</v>
      </c>
      <c r="AJ13" s="203">
        <v>0</v>
      </c>
      <c r="AK13" s="203">
        <v>0</v>
      </c>
      <c r="AL13" s="203">
        <v>0</v>
      </c>
      <c r="AM13" s="203">
        <v>0</v>
      </c>
      <c r="AN13" s="203">
        <v>0</v>
      </c>
      <c r="AO13" s="203">
        <v>0</v>
      </c>
      <c r="AP13" s="203">
        <v>0</v>
      </c>
      <c r="AQ13" s="203">
        <v>0</v>
      </c>
      <c r="AR13" s="380">
        <v>0</v>
      </c>
      <c r="AS13" s="380"/>
      <c r="AT13" s="380"/>
      <c r="AU13" s="380"/>
      <c r="AV13" s="380"/>
      <c r="AW13" s="380"/>
      <c r="AX13" s="380"/>
      <c r="AY13" s="380"/>
      <c r="AZ13" s="380"/>
      <c r="BA13" s="380"/>
      <c r="BB13" s="380"/>
      <c r="BC13" s="380"/>
      <c r="BD13" s="380"/>
      <c r="BE13" s="380"/>
      <c r="BF13" s="380"/>
      <c r="BG13" s="380"/>
      <c r="BH13" s="380"/>
      <c r="BI13" s="380"/>
      <c r="BJ13" s="380"/>
      <c r="BK13" s="380"/>
      <c r="BL13" s="380"/>
      <c r="BM13" s="380"/>
      <c r="BN13" s="380"/>
    </row>
    <row r="14" spans="1:853">
      <c r="A14" s="91"/>
      <c r="B14" s="87" t="s">
        <v>159</v>
      </c>
      <c r="C14" s="87"/>
      <c r="D14" s="89"/>
      <c r="E14" s="90">
        <f t="shared" si="4"/>
        <v>50000</v>
      </c>
      <c r="F14" s="90">
        <f t="shared" si="4"/>
        <v>0</v>
      </c>
      <c r="G14" s="90">
        <v>0</v>
      </c>
      <c r="H14" s="90">
        <v>0</v>
      </c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>
        <v>0</v>
      </c>
      <c r="V14" s="90">
        <v>0</v>
      </c>
      <c r="W14" s="90"/>
      <c r="X14" s="90"/>
      <c r="Y14" s="90"/>
      <c r="Z14" s="90"/>
      <c r="AA14" s="90">
        <v>0</v>
      </c>
      <c r="AB14" s="90">
        <v>0</v>
      </c>
      <c r="AC14" s="90"/>
      <c r="AD14" s="90"/>
      <c r="AE14" s="90">
        <v>0</v>
      </c>
      <c r="AF14" s="90">
        <v>0</v>
      </c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>
        <v>50000</v>
      </c>
      <c r="AR14" s="90">
        <v>0</v>
      </c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</row>
    <row r="15" spans="1:853">
      <c r="A15" s="91"/>
      <c r="B15" s="87" t="s">
        <v>1156</v>
      </c>
      <c r="C15" s="87"/>
      <c r="D15" s="89"/>
      <c r="E15" s="90">
        <f t="shared" si="4"/>
        <v>30000</v>
      </c>
      <c r="F15" s="90">
        <f t="shared" si="4"/>
        <v>87500</v>
      </c>
      <c r="G15" s="90">
        <v>0</v>
      </c>
      <c r="H15" s="90">
        <v>0</v>
      </c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>
        <v>0</v>
      </c>
      <c r="V15" s="90">
        <v>0</v>
      </c>
      <c r="W15" s="90"/>
      <c r="X15" s="90"/>
      <c r="Y15" s="90"/>
      <c r="Z15" s="90"/>
      <c r="AA15" s="90">
        <v>0</v>
      </c>
      <c r="AB15" s="90">
        <v>0</v>
      </c>
      <c r="AC15" s="90"/>
      <c r="AD15" s="90"/>
      <c r="AE15" s="90">
        <v>0</v>
      </c>
      <c r="AF15" s="90">
        <v>0</v>
      </c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>
        <v>30000</v>
      </c>
      <c r="AR15" s="90">
        <v>87500</v>
      </c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</row>
    <row r="16" spans="1:853" s="463" customFormat="1">
      <c r="A16" s="135">
        <v>2</v>
      </c>
      <c r="B16" s="136" t="s">
        <v>160</v>
      </c>
      <c r="C16" s="136"/>
      <c r="D16" s="136"/>
      <c r="E16" s="204">
        <f t="shared" ref="E16:L16" si="5">SUM(E17,E20,E22,E29,E37,E40,E48,E52)</f>
        <v>28982363.780008331</v>
      </c>
      <c r="F16" s="204">
        <f t="shared" si="5"/>
        <v>22409691.390000001</v>
      </c>
      <c r="G16" s="204">
        <f t="shared" si="5"/>
        <v>2779850.5729414681</v>
      </c>
      <c r="H16" s="204">
        <f t="shared" si="5"/>
        <v>2127811.8843494086</v>
      </c>
      <c r="I16" s="204">
        <f t="shared" si="5"/>
        <v>1085422.4749194873</v>
      </c>
      <c r="J16" s="204">
        <f t="shared" si="5"/>
        <v>652696.68801263045</v>
      </c>
      <c r="K16" s="204">
        <f t="shared" si="5"/>
        <v>1728981.3790516406</v>
      </c>
      <c r="L16" s="204">
        <f t="shared" si="5"/>
        <v>1342485.3181967046</v>
      </c>
      <c r="M16" s="204">
        <f t="shared" ref="M16:BN16" si="6">SUM(M17,M20,M22,M29,M37,M40,M48,M52)</f>
        <v>1306896.9298970792</v>
      </c>
      <c r="N16" s="204">
        <f t="shared" si="6"/>
        <v>916116.73322952469</v>
      </c>
      <c r="O16" s="204">
        <f t="shared" si="6"/>
        <v>1103242.8428943991</v>
      </c>
      <c r="P16" s="204">
        <f t="shared" si="6"/>
        <v>726009.34592111176</v>
      </c>
      <c r="Q16" s="204">
        <f t="shared" si="6"/>
        <v>1058141.4906024367</v>
      </c>
      <c r="R16" s="204">
        <f t="shared" si="6"/>
        <v>642115.06348784151</v>
      </c>
      <c r="S16" s="204">
        <f t="shared" si="6"/>
        <v>1477105.758887012</v>
      </c>
      <c r="T16" s="204">
        <f t="shared" si="6"/>
        <v>1142185.3323559375</v>
      </c>
      <c r="U16" s="204">
        <f t="shared" si="6"/>
        <v>1189016.3109001643</v>
      </c>
      <c r="V16" s="204">
        <f t="shared" si="6"/>
        <v>1027283.1422062739</v>
      </c>
      <c r="W16" s="204">
        <f>SUM(W17,W20,W22,W29,W37,W40,W48,W52)</f>
        <v>1362754.2946463078</v>
      </c>
      <c r="X16" s="204">
        <f>SUM(X17,X20,X22,X29,X37,X40,X48,X52)</f>
        <v>948073.66922396247</v>
      </c>
      <c r="Y16" s="204">
        <f>SUM(Y17,Y20,Y22,Y29,Y37,Y40,Y48,Y52)</f>
        <v>1063725.4531928021</v>
      </c>
      <c r="Z16" s="204">
        <f>SUM(Z17,Z20,Z22,Z29,Z37,Z40,Z48,Z52)</f>
        <v>704629.24014457001</v>
      </c>
      <c r="AA16" s="204">
        <f t="shared" si="6"/>
        <v>1720293.1389430892</v>
      </c>
      <c r="AB16" s="204">
        <f t="shared" si="6"/>
        <v>1248410.7306962039</v>
      </c>
      <c r="AC16" s="204">
        <f>SUM(AC17,AC20,AC22,AC29,AC37,AC40,AC48,AC52)</f>
        <v>1973786.2632292863</v>
      </c>
      <c r="AD16" s="204">
        <f>SUM(AD17,AD20,AD22,AD29,AD37,AD40,AD48,AD52)</f>
        <v>1583779.6857342091</v>
      </c>
      <c r="AE16" s="204">
        <f t="shared" si="6"/>
        <v>1671285.8198452806</v>
      </c>
      <c r="AF16" s="204">
        <f t="shared" si="6"/>
        <v>1257041.0547401838</v>
      </c>
      <c r="AG16" s="204">
        <f t="shared" si="6"/>
        <v>1631275.0868297187</v>
      </c>
      <c r="AH16" s="204">
        <f t="shared" si="6"/>
        <v>1262864.565972728</v>
      </c>
      <c r="AI16" s="204">
        <f t="shared" si="6"/>
        <v>2008077.5671772177</v>
      </c>
      <c r="AJ16" s="204">
        <f t="shared" si="6"/>
        <v>1630022.7998570276</v>
      </c>
      <c r="AK16" s="204">
        <f t="shared" si="6"/>
        <v>1453348.7596743463</v>
      </c>
      <c r="AL16" s="204">
        <f t="shared" si="6"/>
        <v>1283050.2549600832</v>
      </c>
      <c r="AM16" s="204">
        <f t="shared" si="6"/>
        <v>1540835.4622773235</v>
      </c>
      <c r="AN16" s="204">
        <f t="shared" si="6"/>
        <v>1227928.4021466442</v>
      </c>
      <c r="AO16" s="204">
        <f t="shared" si="6"/>
        <v>1661915.1740992726</v>
      </c>
      <c r="AP16" s="204">
        <f t="shared" si="6"/>
        <v>1420661.478764955</v>
      </c>
      <c r="AQ16" s="204">
        <f t="shared" si="6"/>
        <v>1166409</v>
      </c>
      <c r="AR16" s="204">
        <f t="shared" si="6"/>
        <v>1266526</v>
      </c>
      <c r="AS16" s="204">
        <f t="shared" si="6"/>
        <v>0</v>
      </c>
      <c r="AT16" s="204">
        <f t="shared" si="6"/>
        <v>0</v>
      </c>
      <c r="AU16" s="204">
        <f t="shared" si="6"/>
        <v>0</v>
      </c>
      <c r="AV16" s="204">
        <f t="shared" si="6"/>
        <v>0</v>
      </c>
      <c r="AW16" s="204">
        <f t="shared" si="6"/>
        <v>0</v>
      </c>
      <c r="AX16" s="204">
        <f t="shared" si="6"/>
        <v>0</v>
      </c>
      <c r="AY16" s="204">
        <f t="shared" si="6"/>
        <v>0</v>
      </c>
      <c r="AZ16" s="204">
        <f t="shared" si="6"/>
        <v>0</v>
      </c>
      <c r="BA16" s="204">
        <f t="shared" si="6"/>
        <v>0</v>
      </c>
      <c r="BB16" s="204">
        <f t="shared" si="6"/>
        <v>0</v>
      </c>
      <c r="BC16" s="204">
        <f t="shared" si="6"/>
        <v>0</v>
      </c>
      <c r="BD16" s="204">
        <f t="shared" si="6"/>
        <v>0</v>
      </c>
      <c r="BE16" s="204">
        <f t="shared" si="6"/>
        <v>0</v>
      </c>
      <c r="BF16" s="204">
        <f t="shared" si="6"/>
        <v>0</v>
      </c>
      <c r="BG16" s="204">
        <f t="shared" si="6"/>
        <v>0</v>
      </c>
      <c r="BH16" s="204">
        <f t="shared" si="6"/>
        <v>0</v>
      </c>
      <c r="BI16" s="204">
        <f t="shared" si="6"/>
        <v>0</v>
      </c>
      <c r="BJ16" s="204">
        <f t="shared" si="6"/>
        <v>0</v>
      </c>
      <c r="BK16" s="204">
        <f t="shared" si="6"/>
        <v>0</v>
      </c>
      <c r="BL16" s="204">
        <f t="shared" si="6"/>
        <v>0</v>
      </c>
      <c r="BM16" s="204">
        <f t="shared" si="6"/>
        <v>0</v>
      </c>
      <c r="BN16" s="204">
        <f t="shared" si="6"/>
        <v>0</v>
      </c>
      <c r="BO16" s="460"/>
      <c r="BP16" s="460"/>
      <c r="BQ16" s="460"/>
      <c r="BR16" s="460"/>
      <c r="BS16" s="460"/>
      <c r="BT16" s="460"/>
      <c r="BU16" s="460"/>
      <c r="BV16" s="460"/>
      <c r="BW16" s="460"/>
      <c r="BX16" s="460"/>
      <c r="BY16" s="460"/>
      <c r="BZ16" s="460"/>
      <c r="CA16" s="460"/>
      <c r="CB16" s="460"/>
      <c r="CC16" s="460"/>
      <c r="CD16" s="460"/>
      <c r="CE16" s="460"/>
      <c r="CF16" s="460"/>
      <c r="CG16" s="460"/>
      <c r="CH16" s="460"/>
      <c r="CI16" s="460"/>
      <c r="CJ16" s="460"/>
      <c r="CK16" s="460"/>
      <c r="CL16" s="460"/>
      <c r="CM16" s="460"/>
      <c r="CN16" s="460"/>
      <c r="CO16" s="460"/>
      <c r="CP16" s="460"/>
      <c r="CQ16" s="460"/>
      <c r="CR16" s="460"/>
      <c r="CS16" s="460"/>
      <c r="CT16" s="460"/>
      <c r="CU16" s="460"/>
      <c r="CV16" s="460"/>
      <c r="CW16" s="460"/>
      <c r="CX16" s="460"/>
      <c r="CY16" s="460"/>
      <c r="CZ16" s="460"/>
      <c r="DA16" s="460"/>
      <c r="DB16" s="460"/>
      <c r="DC16" s="460"/>
      <c r="DD16" s="460"/>
      <c r="DE16" s="460"/>
      <c r="DF16" s="460"/>
      <c r="DG16" s="460"/>
      <c r="DH16" s="460"/>
      <c r="DI16" s="460"/>
      <c r="DJ16" s="460"/>
      <c r="DK16" s="460"/>
      <c r="DL16" s="460"/>
      <c r="DM16" s="460"/>
      <c r="DN16" s="460"/>
      <c r="DO16" s="460"/>
      <c r="DP16" s="460"/>
      <c r="DQ16" s="460"/>
      <c r="DR16" s="460"/>
      <c r="DS16" s="460"/>
      <c r="DT16" s="460"/>
      <c r="DU16" s="460"/>
      <c r="DV16" s="460"/>
      <c r="DW16" s="460"/>
      <c r="DX16" s="460"/>
      <c r="DY16" s="460"/>
      <c r="DZ16" s="460"/>
      <c r="EA16" s="460"/>
      <c r="EB16" s="460"/>
      <c r="EC16" s="460"/>
      <c r="ED16" s="460"/>
      <c r="EE16" s="460"/>
      <c r="EF16" s="460"/>
      <c r="EG16" s="460"/>
      <c r="EH16" s="460"/>
      <c r="EI16" s="460"/>
      <c r="EJ16" s="460"/>
      <c r="EK16" s="460"/>
      <c r="EL16" s="460"/>
      <c r="EM16" s="460"/>
      <c r="EN16" s="460"/>
      <c r="EO16" s="460"/>
      <c r="EP16" s="460"/>
      <c r="EQ16" s="460"/>
      <c r="ER16" s="460"/>
      <c r="ES16" s="460"/>
      <c r="ET16" s="460"/>
      <c r="EU16" s="460"/>
      <c r="EV16" s="460"/>
      <c r="EW16" s="460"/>
      <c r="EX16" s="460"/>
      <c r="EY16" s="460"/>
      <c r="EZ16" s="460"/>
      <c r="FA16" s="460"/>
      <c r="FB16" s="460"/>
      <c r="FC16" s="460"/>
      <c r="FD16" s="460"/>
      <c r="FE16" s="460"/>
      <c r="FF16" s="460"/>
      <c r="FG16" s="460"/>
      <c r="FH16" s="460"/>
      <c r="FI16" s="460"/>
      <c r="FJ16" s="460"/>
      <c r="FK16" s="460"/>
      <c r="FL16" s="460"/>
      <c r="FM16" s="460"/>
      <c r="FN16" s="460"/>
      <c r="FO16" s="460"/>
      <c r="FP16" s="460"/>
      <c r="FQ16" s="460"/>
      <c r="FR16" s="460"/>
      <c r="FS16" s="460"/>
      <c r="FT16" s="460"/>
      <c r="FU16" s="460"/>
      <c r="FV16" s="460"/>
      <c r="FW16" s="460"/>
      <c r="FX16" s="460"/>
      <c r="FY16" s="460"/>
      <c r="FZ16" s="460"/>
      <c r="GA16" s="460"/>
      <c r="GB16" s="460"/>
      <c r="GC16" s="460"/>
      <c r="GD16" s="460"/>
      <c r="GE16" s="460"/>
      <c r="GF16" s="460"/>
      <c r="GG16" s="460"/>
      <c r="GH16" s="460"/>
      <c r="GI16" s="460"/>
      <c r="GJ16" s="460"/>
      <c r="GK16" s="460"/>
      <c r="GL16" s="460"/>
      <c r="GM16" s="460"/>
      <c r="GN16" s="460"/>
      <c r="GO16" s="460"/>
      <c r="GP16" s="460"/>
      <c r="GQ16" s="460"/>
      <c r="GR16" s="460"/>
      <c r="GS16" s="460"/>
      <c r="GT16" s="460"/>
      <c r="GU16" s="460"/>
      <c r="GV16" s="460"/>
      <c r="GW16" s="460"/>
      <c r="GX16" s="460"/>
      <c r="GY16" s="460"/>
      <c r="GZ16" s="460"/>
      <c r="HA16" s="460"/>
      <c r="HB16" s="460"/>
      <c r="HC16" s="460"/>
      <c r="HD16" s="460"/>
      <c r="HE16" s="460"/>
      <c r="HF16" s="460"/>
      <c r="HG16" s="460"/>
      <c r="HH16" s="460"/>
      <c r="HI16" s="460"/>
      <c r="HJ16" s="460"/>
      <c r="HK16" s="460"/>
      <c r="HL16" s="460"/>
      <c r="HM16" s="460"/>
      <c r="HN16" s="460"/>
      <c r="HO16" s="460"/>
      <c r="HP16" s="460"/>
      <c r="HQ16" s="460"/>
      <c r="HR16" s="460"/>
      <c r="HS16" s="460"/>
      <c r="HT16" s="460"/>
      <c r="HU16" s="460"/>
      <c r="HV16" s="460"/>
      <c r="HW16" s="460"/>
      <c r="HX16" s="460"/>
      <c r="HY16" s="460"/>
      <c r="HZ16" s="460"/>
      <c r="IA16" s="460"/>
      <c r="IB16" s="460"/>
      <c r="IC16" s="460"/>
      <c r="ID16" s="460"/>
      <c r="IE16" s="460"/>
      <c r="IF16" s="460"/>
      <c r="IG16" s="460"/>
      <c r="IH16" s="460"/>
      <c r="II16" s="460"/>
      <c r="IJ16" s="460"/>
      <c r="IK16" s="460"/>
      <c r="IL16" s="460"/>
      <c r="IM16" s="460"/>
      <c r="IN16" s="460"/>
      <c r="IO16" s="460"/>
      <c r="IP16" s="460"/>
      <c r="IQ16" s="460"/>
      <c r="IR16" s="460"/>
      <c r="IS16" s="460"/>
      <c r="IT16" s="460"/>
      <c r="IU16" s="460"/>
      <c r="IV16" s="460"/>
      <c r="IW16" s="460"/>
      <c r="IX16" s="460"/>
      <c r="IY16" s="460"/>
      <c r="IZ16" s="460"/>
      <c r="JA16" s="460"/>
      <c r="JB16" s="460"/>
      <c r="JC16" s="460"/>
      <c r="JD16" s="460"/>
      <c r="JE16" s="460"/>
      <c r="JF16" s="460"/>
      <c r="JG16" s="460"/>
      <c r="JH16" s="460"/>
      <c r="JI16" s="460"/>
      <c r="JJ16" s="460"/>
      <c r="JK16" s="460"/>
      <c r="JL16" s="460"/>
      <c r="JM16" s="460"/>
      <c r="JN16" s="460"/>
      <c r="JO16" s="460"/>
      <c r="JP16" s="460"/>
      <c r="JQ16" s="460"/>
      <c r="JR16" s="460"/>
      <c r="JS16" s="460"/>
      <c r="JT16" s="460"/>
      <c r="JU16" s="460"/>
      <c r="JV16" s="460"/>
      <c r="JW16" s="460"/>
      <c r="JX16" s="460"/>
      <c r="JY16" s="460"/>
      <c r="JZ16" s="460"/>
      <c r="KA16" s="460"/>
      <c r="KB16" s="460"/>
      <c r="KC16" s="460"/>
      <c r="KD16" s="460"/>
      <c r="KE16" s="460"/>
      <c r="KF16" s="460"/>
      <c r="KG16" s="460"/>
      <c r="KH16" s="460"/>
      <c r="KI16" s="460"/>
      <c r="KJ16" s="460"/>
      <c r="KK16" s="460"/>
      <c r="KL16" s="460"/>
      <c r="KM16" s="460"/>
      <c r="KN16" s="460"/>
      <c r="KO16" s="460"/>
      <c r="KP16" s="460"/>
      <c r="KQ16" s="460"/>
      <c r="KR16" s="460"/>
      <c r="KS16" s="460"/>
      <c r="KT16" s="460"/>
      <c r="KU16" s="460"/>
      <c r="KV16" s="460"/>
      <c r="KW16" s="460"/>
      <c r="KX16" s="460"/>
      <c r="KY16" s="460"/>
      <c r="KZ16" s="460"/>
      <c r="LA16" s="460"/>
      <c r="LB16" s="460"/>
      <c r="LC16" s="460"/>
      <c r="LD16" s="460"/>
      <c r="LE16" s="460"/>
      <c r="LF16" s="460"/>
      <c r="LG16" s="460"/>
      <c r="LH16" s="460"/>
      <c r="LI16" s="460"/>
      <c r="LJ16" s="460"/>
      <c r="LK16" s="460"/>
      <c r="LL16" s="460"/>
      <c r="LM16" s="460"/>
      <c r="LN16" s="460"/>
      <c r="LO16" s="460"/>
      <c r="LP16" s="460"/>
      <c r="LQ16" s="460"/>
      <c r="LR16" s="460"/>
      <c r="LS16" s="460"/>
      <c r="LT16" s="460"/>
      <c r="LU16" s="460"/>
      <c r="LV16" s="460"/>
      <c r="LW16" s="460"/>
      <c r="LX16" s="460"/>
      <c r="LY16" s="460"/>
      <c r="LZ16" s="460"/>
      <c r="MA16" s="460"/>
      <c r="MB16" s="460"/>
      <c r="MC16" s="460"/>
      <c r="MD16" s="460"/>
      <c r="ME16" s="460"/>
      <c r="MF16" s="460"/>
      <c r="MG16" s="460"/>
      <c r="MH16" s="460"/>
      <c r="MI16" s="460"/>
      <c r="MJ16" s="460"/>
      <c r="MK16" s="460"/>
      <c r="ML16" s="460"/>
      <c r="MM16" s="460"/>
      <c r="MN16" s="460"/>
      <c r="MO16" s="460"/>
      <c r="MP16" s="460"/>
      <c r="MQ16" s="460"/>
      <c r="MR16" s="460"/>
      <c r="MS16" s="460"/>
      <c r="MT16" s="460"/>
      <c r="MU16" s="460"/>
      <c r="MV16" s="460"/>
      <c r="MW16" s="460"/>
      <c r="MX16" s="460"/>
      <c r="MY16" s="460"/>
      <c r="MZ16" s="460"/>
      <c r="NA16" s="460"/>
      <c r="NB16" s="460"/>
      <c r="NC16" s="460"/>
      <c r="ND16" s="460"/>
      <c r="NE16" s="460"/>
      <c r="NF16" s="460"/>
      <c r="NG16" s="460"/>
      <c r="NH16" s="460"/>
      <c r="NI16" s="460"/>
      <c r="NJ16" s="460"/>
      <c r="NK16" s="460"/>
      <c r="NL16" s="460"/>
      <c r="NM16" s="460"/>
      <c r="NN16" s="460"/>
      <c r="NO16" s="460"/>
      <c r="NP16" s="460"/>
      <c r="NQ16" s="460"/>
      <c r="NR16" s="460"/>
      <c r="NS16" s="460"/>
      <c r="NT16" s="460"/>
      <c r="NU16" s="460"/>
      <c r="NV16" s="460"/>
      <c r="NW16" s="460"/>
      <c r="NX16" s="460"/>
      <c r="NY16" s="460"/>
      <c r="NZ16" s="460"/>
      <c r="OA16" s="460"/>
      <c r="OB16" s="460"/>
      <c r="OC16" s="460"/>
      <c r="OD16" s="460"/>
      <c r="OE16" s="460"/>
      <c r="OF16" s="460"/>
      <c r="OG16" s="460"/>
      <c r="OH16" s="460"/>
      <c r="OI16" s="460"/>
      <c r="OJ16" s="460"/>
      <c r="OK16" s="460"/>
      <c r="OL16" s="460"/>
      <c r="OM16" s="460"/>
      <c r="ON16" s="460"/>
      <c r="OO16" s="460"/>
      <c r="OP16" s="460"/>
      <c r="OQ16" s="460"/>
      <c r="OR16" s="460"/>
      <c r="OS16" s="460"/>
      <c r="OT16" s="460"/>
      <c r="OU16" s="460"/>
      <c r="OV16" s="460"/>
      <c r="OW16" s="460"/>
      <c r="OX16" s="460"/>
      <c r="OY16" s="460"/>
      <c r="OZ16" s="460"/>
      <c r="PA16" s="460"/>
      <c r="PB16" s="460"/>
      <c r="PC16" s="460"/>
      <c r="PD16" s="460"/>
      <c r="PE16" s="460"/>
      <c r="PF16" s="460"/>
      <c r="PG16" s="460"/>
      <c r="PH16" s="460"/>
      <c r="PI16" s="460"/>
      <c r="PJ16" s="460"/>
      <c r="PK16" s="460"/>
      <c r="PL16" s="460"/>
      <c r="PM16" s="460"/>
      <c r="PN16" s="460"/>
      <c r="PO16" s="460"/>
      <c r="PP16" s="460"/>
      <c r="PQ16" s="460"/>
      <c r="PR16" s="460"/>
      <c r="PS16" s="460"/>
      <c r="PT16" s="460"/>
      <c r="PU16" s="460"/>
      <c r="PV16" s="460"/>
      <c r="PW16" s="460"/>
      <c r="PX16" s="460"/>
      <c r="PY16" s="460"/>
      <c r="PZ16" s="460"/>
      <c r="QA16" s="460"/>
      <c r="QB16" s="460"/>
      <c r="QC16" s="460"/>
      <c r="QD16" s="460"/>
      <c r="QE16" s="460"/>
      <c r="QF16" s="460"/>
      <c r="QG16" s="460"/>
      <c r="QH16" s="460"/>
      <c r="QI16" s="460"/>
      <c r="QJ16" s="460"/>
      <c r="QK16" s="460"/>
      <c r="QL16" s="460"/>
      <c r="QM16" s="460"/>
      <c r="QN16" s="460"/>
      <c r="QO16" s="460"/>
      <c r="QP16" s="460"/>
      <c r="QQ16" s="460"/>
      <c r="QR16" s="460"/>
      <c r="QS16" s="460"/>
      <c r="QT16" s="460"/>
      <c r="QU16" s="460"/>
      <c r="QV16" s="460"/>
      <c r="QW16" s="460"/>
      <c r="QX16" s="460"/>
      <c r="QY16" s="460"/>
      <c r="QZ16" s="460"/>
      <c r="RA16" s="460"/>
      <c r="RB16" s="460"/>
      <c r="RC16" s="460"/>
      <c r="RD16" s="460"/>
      <c r="RE16" s="460"/>
      <c r="RF16" s="460"/>
      <c r="RG16" s="460"/>
      <c r="RH16" s="460"/>
      <c r="RI16" s="460"/>
      <c r="RJ16" s="460"/>
      <c r="RK16" s="460"/>
      <c r="RL16" s="460"/>
      <c r="RM16" s="460"/>
      <c r="RN16" s="460"/>
      <c r="RO16" s="460"/>
      <c r="RP16" s="460"/>
      <c r="RQ16" s="460"/>
      <c r="RR16" s="460"/>
      <c r="RS16" s="460"/>
      <c r="RT16" s="460"/>
      <c r="RU16" s="460"/>
      <c r="RV16" s="460"/>
      <c r="RW16" s="460"/>
      <c r="RX16" s="460"/>
      <c r="RY16" s="460"/>
      <c r="RZ16" s="460"/>
      <c r="SA16" s="460"/>
      <c r="SB16" s="460"/>
      <c r="SC16" s="460"/>
      <c r="SD16" s="460"/>
      <c r="SE16" s="460"/>
      <c r="SF16" s="460"/>
      <c r="SG16" s="460"/>
      <c r="SH16" s="460"/>
      <c r="SI16" s="460"/>
      <c r="SJ16" s="460"/>
      <c r="SK16" s="460"/>
      <c r="SL16" s="460"/>
      <c r="SM16" s="460"/>
      <c r="SN16" s="460"/>
      <c r="SO16" s="460"/>
      <c r="SP16" s="460"/>
      <c r="SQ16" s="460"/>
      <c r="SR16" s="460"/>
      <c r="SS16" s="460"/>
      <c r="ST16" s="460"/>
      <c r="SU16" s="460"/>
      <c r="SV16" s="460"/>
      <c r="SW16" s="460"/>
      <c r="SX16" s="460"/>
      <c r="SY16" s="460"/>
      <c r="SZ16" s="460"/>
      <c r="TA16" s="460"/>
      <c r="TB16" s="460"/>
      <c r="TC16" s="460"/>
      <c r="TD16" s="460"/>
      <c r="TE16" s="460"/>
      <c r="TF16" s="460"/>
      <c r="TG16" s="460"/>
      <c r="TH16" s="460"/>
      <c r="TI16" s="460"/>
      <c r="TJ16" s="460"/>
      <c r="TK16" s="460"/>
      <c r="TL16" s="460"/>
      <c r="TM16" s="460"/>
      <c r="TN16" s="460"/>
      <c r="TO16" s="460"/>
      <c r="TP16" s="460"/>
      <c r="TQ16" s="460"/>
      <c r="TR16" s="460"/>
      <c r="TS16" s="460"/>
      <c r="TT16" s="460"/>
      <c r="TU16" s="460"/>
      <c r="TV16" s="460"/>
      <c r="TW16" s="460"/>
      <c r="TX16" s="460"/>
      <c r="TY16" s="460"/>
      <c r="TZ16" s="460"/>
      <c r="UA16" s="460"/>
      <c r="UB16" s="460"/>
      <c r="UC16" s="460"/>
      <c r="UD16" s="460"/>
      <c r="UE16" s="460"/>
      <c r="UF16" s="460"/>
      <c r="UG16" s="460"/>
      <c r="UH16" s="460"/>
      <c r="UI16" s="460"/>
      <c r="UJ16" s="460"/>
      <c r="UK16" s="460"/>
      <c r="UL16" s="460"/>
      <c r="UM16" s="460"/>
      <c r="UN16" s="460"/>
      <c r="UO16" s="460"/>
      <c r="UP16" s="460"/>
      <c r="UQ16" s="460"/>
      <c r="UR16" s="460"/>
      <c r="US16" s="460"/>
      <c r="UT16" s="460"/>
      <c r="UU16" s="460"/>
      <c r="UV16" s="460"/>
      <c r="UW16" s="460"/>
      <c r="UX16" s="460"/>
      <c r="UY16" s="460"/>
      <c r="UZ16" s="460"/>
      <c r="VA16" s="460"/>
      <c r="VB16" s="460"/>
      <c r="VC16" s="460"/>
      <c r="VD16" s="460"/>
      <c r="VE16" s="460"/>
      <c r="VF16" s="460"/>
      <c r="VG16" s="460"/>
      <c r="VH16" s="460"/>
      <c r="VI16" s="460"/>
      <c r="VJ16" s="460"/>
      <c r="VK16" s="460"/>
      <c r="VL16" s="460"/>
      <c r="VM16" s="460"/>
      <c r="VN16" s="460"/>
      <c r="VO16" s="460"/>
      <c r="VP16" s="460"/>
      <c r="VQ16" s="460"/>
      <c r="VR16" s="460"/>
      <c r="VS16" s="460"/>
      <c r="VT16" s="460"/>
      <c r="VU16" s="460"/>
      <c r="VV16" s="460"/>
      <c r="VW16" s="460"/>
      <c r="VX16" s="460"/>
      <c r="VY16" s="460"/>
      <c r="VZ16" s="460"/>
      <c r="WA16" s="460"/>
      <c r="WB16" s="460"/>
      <c r="WC16" s="460"/>
      <c r="WD16" s="460"/>
      <c r="WE16" s="460"/>
      <c r="WF16" s="460"/>
      <c r="WG16" s="460"/>
      <c r="WH16" s="460"/>
      <c r="WI16" s="460"/>
      <c r="WJ16" s="460"/>
      <c r="WK16" s="460"/>
      <c r="WL16" s="460"/>
      <c r="WM16" s="460"/>
      <c r="WN16" s="460"/>
      <c r="WO16" s="460"/>
      <c r="WP16" s="460"/>
      <c r="WQ16" s="460"/>
      <c r="WR16" s="460"/>
      <c r="WS16" s="460"/>
      <c r="WT16" s="460"/>
      <c r="WU16" s="460"/>
      <c r="WV16" s="460"/>
      <c r="WW16" s="460"/>
      <c r="WX16" s="460"/>
      <c r="WY16" s="460"/>
      <c r="WZ16" s="460"/>
      <c r="XA16" s="460"/>
      <c r="XB16" s="460"/>
      <c r="XC16" s="460"/>
      <c r="XD16" s="460"/>
      <c r="XE16" s="460"/>
      <c r="XF16" s="460"/>
      <c r="XG16" s="460"/>
      <c r="XH16" s="460"/>
      <c r="XI16" s="460"/>
      <c r="XJ16" s="460"/>
      <c r="XK16" s="460"/>
      <c r="XL16" s="460"/>
      <c r="XM16" s="460"/>
      <c r="XN16" s="460"/>
      <c r="XO16" s="460"/>
      <c r="XP16" s="460"/>
      <c r="XQ16" s="460"/>
      <c r="XR16" s="460"/>
      <c r="XS16" s="460"/>
      <c r="XT16" s="460"/>
      <c r="XU16" s="460"/>
      <c r="XV16" s="460"/>
      <c r="XW16" s="460"/>
      <c r="XX16" s="460"/>
      <c r="XY16" s="460"/>
      <c r="XZ16" s="460"/>
      <c r="YA16" s="460"/>
      <c r="YB16" s="460"/>
      <c r="YC16" s="460"/>
      <c r="YD16" s="460"/>
      <c r="YE16" s="460"/>
      <c r="YF16" s="460"/>
      <c r="YG16" s="460"/>
      <c r="YH16" s="460"/>
      <c r="YI16" s="460"/>
      <c r="YJ16" s="460"/>
      <c r="YK16" s="460"/>
      <c r="YL16" s="460"/>
      <c r="YM16" s="460"/>
      <c r="YN16" s="460"/>
      <c r="YO16" s="460"/>
      <c r="YP16" s="460"/>
      <c r="YQ16" s="460"/>
      <c r="YR16" s="460"/>
      <c r="YS16" s="460"/>
      <c r="YT16" s="460"/>
      <c r="YU16" s="460"/>
      <c r="YV16" s="460"/>
      <c r="YW16" s="460"/>
      <c r="YX16" s="460"/>
      <c r="YY16" s="460"/>
      <c r="YZ16" s="460"/>
      <c r="ZA16" s="460"/>
      <c r="ZB16" s="460"/>
      <c r="ZC16" s="460"/>
      <c r="ZD16" s="460"/>
      <c r="ZE16" s="460"/>
      <c r="ZF16" s="460"/>
      <c r="ZG16" s="460"/>
      <c r="ZH16" s="460"/>
      <c r="ZI16" s="460"/>
      <c r="ZJ16" s="460"/>
      <c r="ZK16" s="460"/>
      <c r="ZL16" s="460"/>
      <c r="ZM16" s="460"/>
      <c r="ZN16" s="460"/>
      <c r="ZO16" s="460"/>
      <c r="ZP16" s="460"/>
      <c r="ZQ16" s="460"/>
      <c r="ZR16" s="460"/>
      <c r="ZS16" s="460"/>
      <c r="ZT16" s="460"/>
      <c r="ZU16" s="460"/>
      <c r="ZV16" s="460"/>
      <c r="ZW16" s="460"/>
      <c r="ZX16" s="460"/>
      <c r="ZY16" s="460"/>
      <c r="ZZ16" s="460"/>
      <c r="AAA16" s="460"/>
      <c r="AAB16" s="460"/>
      <c r="AAC16" s="460"/>
      <c r="AAD16" s="460"/>
      <c r="AAE16" s="460"/>
      <c r="AAF16" s="460"/>
      <c r="AAG16" s="460"/>
      <c r="AAH16" s="460"/>
      <c r="AAI16" s="460"/>
      <c r="AAJ16" s="460"/>
      <c r="AAK16" s="460"/>
      <c r="AAL16" s="460"/>
      <c r="AAM16" s="460"/>
      <c r="AAN16" s="460"/>
      <c r="AAO16" s="460"/>
      <c r="AAP16" s="460"/>
      <c r="AAQ16" s="460"/>
      <c r="AAR16" s="460"/>
      <c r="AAS16" s="460"/>
      <c r="AAT16" s="460"/>
      <c r="AAU16" s="460"/>
      <c r="AAV16" s="460"/>
      <c r="AAW16" s="460"/>
      <c r="AAX16" s="460"/>
      <c r="AAY16" s="460"/>
      <c r="AAZ16" s="460"/>
      <c r="ABA16" s="460"/>
      <c r="ABB16" s="460"/>
      <c r="ABC16" s="460"/>
      <c r="ABD16" s="460"/>
      <c r="ABE16" s="460"/>
      <c r="ABF16" s="460"/>
      <c r="ABG16" s="460"/>
      <c r="ABH16" s="460"/>
      <c r="ABI16" s="460"/>
      <c r="ABJ16" s="460"/>
      <c r="ABK16" s="460"/>
      <c r="ABL16" s="460"/>
      <c r="ABM16" s="460"/>
      <c r="ABN16" s="460"/>
      <c r="ABO16" s="460"/>
      <c r="ABP16" s="460"/>
      <c r="ABQ16" s="460"/>
      <c r="ABR16" s="460"/>
      <c r="ABS16" s="460"/>
      <c r="ABT16" s="460"/>
      <c r="ABU16" s="460"/>
      <c r="ABV16" s="460"/>
      <c r="ABW16" s="460"/>
      <c r="ABX16" s="460"/>
      <c r="ABY16" s="460"/>
      <c r="ABZ16" s="460"/>
      <c r="ACA16" s="460"/>
      <c r="ACB16" s="460"/>
      <c r="ACC16" s="460"/>
      <c r="ACD16" s="460"/>
      <c r="ACE16" s="460"/>
      <c r="ACF16" s="460"/>
      <c r="ACG16" s="460"/>
      <c r="ACH16" s="460"/>
      <c r="ACI16" s="460"/>
      <c r="ACJ16" s="460"/>
      <c r="ACK16" s="460"/>
      <c r="ACL16" s="460"/>
      <c r="ACM16" s="460"/>
      <c r="ACN16" s="460"/>
      <c r="ACO16" s="460"/>
      <c r="ACP16" s="460"/>
      <c r="ACQ16" s="460"/>
      <c r="ACR16" s="460"/>
      <c r="ACS16" s="460"/>
      <c r="ACT16" s="460"/>
      <c r="ACU16" s="460"/>
      <c r="ACV16" s="460"/>
      <c r="ACW16" s="460"/>
      <c r="ACX16" s="460"/>
      <c r="ACY16" s="460"/>
      <c r="ACZ16" s="460"/>
      <c r="ADA16" s="460"/>
      <c r="ADB16" s="460"/>
      <c r="ADC16" s="460"/>
      <c r="ADD16" s="460"/>
      <c r="ADE16" s="460"/>
      <c r="ADF16" s="460"/>
      <c r="ADG16" s="460"/>
      <c r="ADH16" s="460"/>
      <c r="ADI16" s="460"/>
      <c r="ADJ16" s="460"/>
      <c r="ADK16" s="460"/>
      <c r="ADL16" s="460"/>
      <c r="ADM16" s="460"/>
      <c r="ADN16" s="460"/>
      <c r="ADO16" s="460"/>
      <c r="ADP16" s="460"/>
      <c r="ADQ16" s="460"/>
      <c r="ADR16" s="460"/>
      <c r="ADS16" s="460"/>
      <c r="ADT16" s="460"/>
      <c r="ADU16" s="460"/>
      <c r="ADV16" s="460"/>
      <c r="ADW16" s="460"/>
      <c r="ADX16" s="460"/>
      <c r="ADY16" s="460"/>
      <c r="ADZ16" s="460"/>
      <c r="AEA16" s="460"/>
      <c r="AEB16" s="460"/>
      <c r="AEC16" s="460"/>
      <c r="AED16" s="460"/>
      <c r="AEE16" s="460"/>
      <c r="AEF16" s="460"/>
      <c r="AEG16" s="460"/>
      <c r="AEH16" s="460"/>
      <c r="AEI16" s="460"/>
      <c r="AEJ16" s="460"/>
      <c r="AEK16" s="460"/>
      <c r="AEL16" s="460"/>
      <c r="AEM16" s="460"/>
      <c r="AEN16" s="460"/>
      <c r="AEO16" s="460"/>
      <c r="AEP16" s="460"/>
      <c r="AEQ16" s="460"/>
      <c r="AER16" s="460"/>
      <c r="AES16" s="460"/>
      <c r="AET16" s="460"/>
      <c r="AEU16" s="460"/>
      <c r="AEV16" s="460"/>
      <c r="AEW16" s="460"/>
      <c r="AEX16" s="460"/>
      <c r="AEY16" s="460"/>
      <c r="AEZ16" s="460"/>
      <c r="AFA16" s="460"/>
      <c r="AFB16" s="460"/>
      <c r="AFC16" s="460"/>
      <c r="AFD16" s="460"/>
      <c r="AFE16" s="460"/>
      <c r="AFF16" s="460"/>
      <c r="AFG16" s="460"/>
      <c r="AFH16" s="460"/>
      <c r="AFI16" s="460"/>
      <c r="AFJ16" s="460"/>
      <c r="AFK16" s="460"/>
      <c r="AFL16" s="460"/>
      <c r="AFM16" s="460"/>
      <c r="AFN16" s="460"/>
      <c r="AFO16" s="460"/>
      <c r="AFP16" s="460"/>
      <c r="AFQ16" s="460"/>
      <c r="AFR16" s="460"/>
      <c r="AFS16" s="460"/>
      <c r="AFT16" s="460"/>
      <c r="AFU16" s="460"/>
    </row>
    <row r="17" spans="1:853" s="464" customFormat="1">
      <c r="A17" s="174"/>
      <c r="B17" s="175" t="s">
        <v>6</v>
      </c>
      <c r="C17" s="397"/>
      <c r="D17" s="176"/>
      <c r="E17" s="177">
        <f t="shared" ref="E17:J17" si="7">SUM(E18:E19)</f>
        <v>14361655.369999999</v>
      </c>
      <c r="F17" s="177">
        <f t="shared" si="7"/>
        <v>10443890.390000002</v>
      </c>
      <c r="G17" s="177">
        <f t="shared" si="7"/>
        <v>1136932.04</v>
      </c>
      <c r="H17" s="177">
        <f t="shared" si="7"/>
        <v>1040313.9355555554</v>
      </c>
      <c r="I17" s="177">
        <f t="shared" si="7"/>
        <v>591322.94999999995</v>
      </c>
      <c r="J17" s="177">
        <f t="shared" si="7"/>
        <v>321058.32555555558</v>
      </c>
      <c r="K17" s="177">
        <f>SUM(K18:K19)</f>
        <v>893310.41</v>
      </c>
      <c r="L17" s="177">
        <f>SUM(L18:L19)</f>
        <v>623428.77555555548</v>
      </c>
      <c r="M17" s="177">
        <f t="shared" ref="M17:BN17" si="8">SUM(M18:M19)</f>
        <v>678979.34000000008</v>
      </c>
      <c r="N17" s="177">
        <f t="shared" si="8"/>
        <v>426741.04555555555</v>
      </c>
      <c r="O17" s="177">
        <f t="shared" si="8"/>
        <v>709796.08</v>
      </c>
      <c r="P17" s="177">
        <f t="shared" si="8"/>
        <v>345900.55555555556</v>
      </c>
      <c r="Q17" s="177">
        <f t="shared" si="8"/>
        <v>651511.74</v>
      </c>
      <c r="R17" s="177">
        <f t="shared" si="8"/>
        <v>357471.40555555554</v>
      </c>
      <c r="S17" s="177">
        <f t="shared" si="8"/>
        <v>771134.61999999988</v>
      </c>
      <c r="T17" s="177">
        <f t="shared" si="8"/>
        <v>619507.87555555557</v>
      </c>
      <c r="U17" s="177">
        <f t="shared" si="8"/>
        <v>778246.1</v>
      </c>
      <c r="V17" s="177">
        <f t="shared" si="8"/>
        <v>566272.8055555555</v>
      </c>
      <c r="W17" s="177">
        <f>SUM(W18:W19)</f>
        <v>821334.8600000001</v>
      </c>
      <c r="X17" s="177">
        <f>SUM(X18:X19)</f>
        <v>569609.1555555556</v>
      </c>
      <c r="Y17" s="177">
        <f>SUM(Y18:Y19)</f>
        <v>629945.24</v>
      </c>
      <c r="Z17" s="177">
        <f>SUM(Z18:Z19)</f>
        <v>356751.30555555556</v>
      </c>
      <c r="AA17" s="177">
        <f t="shared" si="8"/>
        <v>859207.42999999993</v>
      </c>
      <c r="AB17" s="177">
        <f t="shared" si="8"/>
        <v>641951.72555555543</v>
      </c>
      <c r="AC17" s="177">
        <f>SUM(AC18:AC19)</f>
        <v>946274.99</v>
      </c>
      <c r="AD17" s="177">
        <f>SUM(AD18:AD19)</f>
        <v>770220.89555555559</v>
      </c>
      <c r="AE17" s="177">
        <f t="shared" si="8"/>
        <v>830910.92999999993</v>
      </c>
      <c r="AF17" s="177">
        <f t="shared" si="8"/>
        <v>581554.97555555543</v>
      </c>
      <c r="AG17" s="177">
        <f t="shared" si="8"/>
        <v>817963.89999999991</v>
      </c>
      <c r="AH17" s="177">
        <f t="shared" si="8"/>
        <v>653146.68555555562</v>
      </c>
      <c r="AI17" s="177">
        <f t="shared" si="8"/>
        <v>858682.19</v>
      </c>
      <c r="AJ17" s="177">
        <f t="shared" si="8"/>
        <v>841203.74555555568</v>
      </c>
      <c r="AK17" s="177">
        <f t="shared" si="8"/>
        <v>731794.54</v>
      </c>
      <c r="AL17" s="177">
        <f t="shared" si="8"/>
        <v>519864.88555555564</v>
      </c>
      <c r="AM17" s="177">
        <f t="shared" si="8"/>
        <v>806129.1</v>
      </c>
      <c r="AN17" s="177">
        <f t="shared" si="8"/>
        <v>585212.4055555556</v>
      </c>
      <c r="AO17" s="177">
        <f t="shared" si="8"/>
        <v>848178.90999999992</v>
      </c>
      <c r="AP17" s="177">
        <f t="shared" si="8"/>
        <v>623679.88555555558</v>
      </c>
      <c r="AQ17" s="177">
        <f t="shared" si="8"/>
        <v>0</v>
      </c>
      <c r="AR17" s="177">
        <f t="shared" si="8"/>
        <v>0</v>
      </c>
      <c r="AS17" s="177">
        <f t="shared" si="8"/>
        <v>0</v>
      </c>
      <c r="AT17" s="177">
        <f t="shared" si="8"/>
        <v>0</v>
      </c>
      <c r="AU17" s="177">
        <f t="shared" si="8"/>
        <v>0</v>
      </c>
      <c r="AV17" s="177">
        <f t="shared" si="8"/>
        <v>0</v>
      </c>
      <c r="AW17" s="177">
        <f t="shared" si="8"/>
        <v>0</v>
      </c>
      <c r="AX17" s="177">
        <f t="shared" si="8"/>
        <v>0</v>
      </c>
      <c r="AY17" s="177">
        <f t="shared" si="8"/>
        <v>0</v>
      </c>
      <c r="AZ17" s="177">
        <f t="shared" si="8"/>
        <v>0</v>
      </c>
      <c r="BA17" s="177">
        <f t="shared" si="8"/>
        <v>0</v>
      </c>
      <c r="BB17" s="177">
        <f t="shared" si="8"/>
        <v>0</v>
      </c>
      <c r="BC17" s="177">
        <f t="shared" si="8"/>
        <v>0</v>
      </c>
      <c r="BD17" s="177">
        <f t="shared" si="8"/>
        <v>0</v>
      </c>
      <c r="BE17" s="177">
        <f t="shared" si="8"/>
        <v>0</v>
      </c>
      <c r="BF17" s="177">
        <f t="shared" si="8"/>
        <v>0</v>
      </c>
      <c r="BG17" s="177">
        <f t="shared" si="8"/>
        <v>0</v>
      </c>
      <c r="BH17" s="177">
        <f t="shared" si="8"/>
        <v>0</v>
      </c>
      <c r="BI17" s="177">
        <f t="shared" si="8"/>
        <v>0</v>
      </c>
      <c r="BJ17" s="177">
        <f t="shared" si="8"/>
        <v>0</v>
      </c>
      <c r="BK17" s="177">
        <f t="shared" si="8"/>
        <v>0</v>
      </c>
      <c r="BL17" s="177">
        <f t="shared" si="8"/>
        <v>0</v>
      </c>
      <c r="BM17" s="177">
        <f t="shared" si="8"/>
        <v>0</v>
      </c>
      <c r="BN17" s="177">
        <f t="shared" si="8"/>
        <v>0</v>
      </c>
      <c r="BO17" s="460"/>
      <c r="BP17" s="460"/>
      <c r="BQ17" s="460"/>
      <c r="BR17" s="460"/>
      <c r="BS17" s="460"/>
      <c r="BT17" s="460"/>
      <c r="BU17" s="460"/>
      <c r="BV17" s="460"/>
      <c r="BW17" s="460"/>
      <c r="BX17" s="460"/>
      <c r="BY17" s="460"/>
      <c r="BZ17" s="460"/>
      <c r="CA17" s="460"/>
      <c r="CB17" s="460"/>
      <c r="CC17" s="460"/>
      <c r="CD17" s="460"/>
      <c r="CE17" s="460"/>
      <c r="CF17" s="460"/>
      <c r="CG17" s="460"/>
      <c r="CH17" s="460"/>
      <c r="CI17" s="460"/>
      <c r="CJ17" s="460"/>
      <c r="CK17" s="460"/>
      <c r="CL17" s="460"/>
      <c r="CM17" s="460"/>
      <c r="CN17" s="460"/>
      <c r="CO17" s="460"/>
      <c r="CP17" s="460"/>
      <c r="CQ17" s="460"/>
      <c r="CR17" s="460"/>
      <c r="CS17" s="460"/>
      <c r="CT17" s="460"/>
      <c r="CU17" s="460"/>
      <c r="CV17" s="460"/>
      <c r="CW17" s="460"/>
      <c r="CX17" s="460"/>
      <c r="CY17" s="460"/>
      <c r="CZ17" s="460"/>
      <c r="DA17" s="460"/>
      <c r="DB17" s="460"/>
      <c r="DC17" s="460"/>
      <c r="DD17" s="460"/>
      <c r="DE17" s="460"/>
      <c r="DF17" s="460"/>
      <c r="DG17" s="460"/>
      <c r="DH17" s="460"/>
      <c r="DI17" s="460"/>
      <c r="DJ17" s="460"/>
      <c r="DK17" s="460"/>
      <c r="DL17" s="460"/>
      <c r="DM17" s="460"/>
      <c r="DN17" s="460"/>
      <c r="DO17" s="460"/>
      <c r="DP17" s="460"/>
      <c r="DQ17" s="460"/>
      <c r="DR17" s="460"/>
      <c r="DS17" s="460"/>
      <c r="DT17" s="460"/>
      <c r="DU17" s="460"/>
      <c r="DV17" s="460"/>
      <c r="DW17" s="460"/>
      <c r="DX17" s="460"/>
      <c r="DY17" s="460"/>
      <c r="DZ17" s="460"/>
      <c r="EA17" s="460"/>
      <c r="EB17" s="460"/>
      <c r="EC17" s="460"/>
      <c r="ED17" s="460"/>
      <c r="EE17" s="460"/>
      <c r="EF17" s="460"/>
      <c r="EG17" s="460"/>
      <c r="EH17" s="460"/>
      <c r="EI17" s="460"/>
      <c r="EJ17" s="460"/>
      <c r="EK17" s="460"/>
      <c r="EL17" s="460"/>
      <c r="EM17" s="460"/>
      <c r="EN17" s="460"/>
      <c r="EO17" s="460"/>
      <c r="EP17" s="460"/>
      <c r="EQ17" s="460"/>
      <c r="ER17" s="460"/>
      <c r="ES17" s="460"/>
      <c r="ET17" s="460"/>
      <c r="EU17" s="460"/>
      <c r="EV17" s="460"/>
      <c r="EW17" s="460"/>
      <c r="EX17" s="460"/>
      <c r="EY17" s="460"/>
      <c r="EZ17" s="460"/>
      <c r="FA17" s="460"/>
      <c r="FB17" s="460"/>
      <c r="FC17" s="460"/>
      <c r="FD17" s="460"/>
      <c r="FE17" s="460"/>
      <c r="FF17" s="460"/>
      <c r="FG17" s="460"/>
      <c r="FH17" s="460"/>
      <c r="FI17" s="460"/>
      <c r="FJ17" s="460"/>
      <c r="FK17" s="460"/>
      <c r="FL17" s="460"/>
      <c r="FM17" s="460"/>
      <c r="FN17" s="460"/>
      <c r="FO17" s="460"/>
      <c r="FP17" s="460"/>
      <c r="FQ17" s="460"/>
      <c r="FR17" s="460"/>
      <c r="FS17" s="460"/>
      <c r="FT17" s="460"/>
      <c r="FU17" s="460"/>
      <c r="FV17" s="460"/>
      <c r="FW17" s="460"/>
      <c r="FX17" s="460"/>
      <c r="FY17" s="460"/>
      <c r="FZ17" s="460"/>
      <c r="GA17" s="460"/>
      <c r="GB17" s="460"/>
      <c r="GC17" s="460"/>
      <c r="GD17" s="460"/>
      <c r="GE17" s="460"/>
      <c r="GF17" s="460"/>
      <c r="GG17" s="460"/>
      <c r="GH17" s="460"/>
      <c r="GI17" s="460"/>
      <c r="GJ17" s="460"/>
      <c r="GK17" s="460"/>
      <c r="GL17" s="460"/>
      <c r="GM17" s="460"/>
      <c r="GN17" s="460"/>
      <c r="GO17" s="460"/>
      <c r="GP17" s="460"/>
      <c r="GQ17" s="460"/>
      <c r="GR17" s="460"/>
      <c r="GS17" s="460"/>
      <c r="GT17" s="460"/>
      <c r="GU17" s="460"/>
      <c r="GV17" s="460"/>
      <c r="GW17" s="460"/>
      <c r="GX17" s="460"/>
      <c r="GY17" s="460"/>
      <c r="GZ17" s="460"/>
      <c r="HA17" s="460"/>
      <c r="HB17" s="460"/>
      <c r="HC17" s="460"/>
      <c r="HD17" s="460"/>
      <c r="HE17" s="460"/>
      <c r="HF17" s="460"/>
      <c r="HG17" s="460"/>
      <c r="HH17" s="460"/>
      <c r="HI17" s="460"/>
      <c r="HJ17" s="460"/>
      <c r="HK17" s="460"/>
      <c r="HL17" s="460"/>
      <c r="HM17" s="460"/>
      <c r="HN17" s="460"/>
      <c r="HO17" s="460"/>
      <c r="HP17" s="460"/>
      <c r="HQ17" s="460"/>
      <c r="HR17" s="460"/>
      <c r="HS17" s="460"/>
      <c r="HT17" s="460"/>
      <c r="HU17" s="460"/>
      <c r="HV17" s="460"/>
      <c r="HW17" s="460"/>
      <c r="HX17" s="460"/>
      <c r="HY17" s="460"/>
      <c r="HZ17" s="460"/>
      <c r="IA17" s="460"/>
      <c r="IB17" s="460"/>
      <c r="IC17" s="460"/>
      <c r="ID17" s="460"/>
      <c r="IE17" s="460"/>
      <c r="IF17" s="460"/>
      <c r="IG17" s="460"/>
      <c r="IH17" s="460"/>
      <c r="II17" s="460"/>
      <c r="IJ17" s="460"/>
      <c r="IK17" s="460"/>
      <c r="IL17" s="460"/>
      <c r="IM17" s="460"/>
      <c r="IN17" s="460"/>
      <c r="IO17" s="460"/>
      <c r="IP17" s="460"/>
      <c r="IQ17" s="460"/>
      <c r="IR17" s="460"/>
      <c r="IS17" s="460"/>
      <c r="IT17" s="460"/>
      <c r="IU17" s="460"/>
      <c r="IV17" s="460"/>
      <c r="IW17" s="460"/>
      <c r="IX17" s="460"/>
      <c r="IY17" s="460"/>
      <c r="IZ17" s="460"/>
      <c r="JA17" s="460"/>
      <c r="JB17" s="460"/>
      <c r="JC17" s="460"/>
      <c r="JD17" s="460"/>
      <c r="JE17" s="460"/>
      <c r="JF17" s="460"/>
      <c r="JG17" s="460"/>
      <c r="JH17" s="460"/>
      <c r="JI17" s="460"/>
      <c r="JJ17" s="460"/>
      <c r="JK17" s="460"/>
      <c r="JL17" s="460"/>
      <c r="JM17" s="460"/>
      <c r="JN17" s="460"/>
      <c r="JO17" s="460"/>
      <c r="JP17" s="460"/>
      <c r="JQ17" s="460"/>
      <c r="JR17" s="460"/>
      <c r="JS17" s="460"/>
      <c r="JT17" s="460"/>
      <c r="JU17" s="460"/>
      <c r="JV17" s="460"/>
      <c r="JW17" s="460"/>
      <c r="JX17" s="460"/>
      <c r="JY17" s="460"/>
      <c r="JZ17" s="460"/>
      <c r="KA17" s="460"/>
      <c r="KB17" s="460"/>
      <c r="KC17" s="460"/>
      <c r="KD17" s="460"/>
      <c r="KE17" s="460"/>
      <c r="KF17" s="460"/>
      <c r="KG17" s="460"/>
      <c r="KH17" s="460"/>
      <c r="KI17" s="460"/>
      <c r="KJ17" s="460"/>
      <c r="KK17" s="460"/>
      <c r="KL17" s="460"/>
      <c r="KM17" s="460"/>
      <c r="KN17" s="460"/>
      <c r="KO17" s="460"/>
      <c r="KP17" s="460"/>
      <c r="KQ17" s="460"/>
      <c r="KR17" s="460"/>
      <c r="KS17" s="460"/>
      <c r="KT17" s="460"/>
      <c r="KU17" s="460"/>
      <c r="KV17" s="460"/>
      <c r="KW17" s="460"/>
      <c r="KX17" s="460"/>
      <c r="KY17" s="460"/>
      <c r="KZ17" s="460"/>
      <c r="LA17" s="460"/>
      <c r="LB17" s="460"/>
      <c r="LC17" s="460"/>
      <c r="LD17" s="460"/>
      <c r="LE17" s="460"/>
      <c r="LF17" s="460"/>
      <c r="LG17" s="460"/>
      <c r="LH17" s="460"/>
      <c r="LI17" s="460"/>
      <c r="LJ17" s="460"/>
      <c r="LK17" s="460"/>
      <c r="LL17" s="460"/>
      <c r="LM17" s="460"/>
      <c r="LN17" s="460"/>
      <c r="LO17" s="460"/>
      <c r="LP17" s="460"/>
      <c r="LQ17" s="460"/>
      <c r="LR17" s="460"/>
      <c r="LS17" s="460"/>
      <c r="LT17" s="460"/>
      <c r="LU17" s="460"/>
      <c r="LV17" s="460"/>
      <c r="LW17" s="460"/>
      <c r="LX17" s="460"/>
      <c r="LY17" s="460"/>
      <c r="LZ17" s="460"/>
      <c r="MA17" s="460"/>
      <c r="MB17" s="460"/>
      <c r="MC17" s="460"/>
      <c r="MD17" s="460"/>
      <c r="ME17" s="460"/>
      <c r="MF17" s="460"/>
      <c r="MG17" s="460"/>
      <c r="MH17" s="460"/>
      <c r="MI17" s="460"/>
      <c r="MJ17" s="460"/>
      <c r="MK17" s="460"/>
      <c r="ML17" s="460"/>
      <c r="MM17" s="460"/>
      <c r="MN17" s="460"/>
      <c r="MO17" s="460"/>
      <c r="MP17" s="460"/>
      <c r="MQ17" s="460"/>
      <c r="MR17" s="460"/>
      <c r="MS17" s="460"/>
      <c r="MT17" s="460"/>
      <c r="MU17" s="460"/>
      <c r="MV17" s="460"/>
      <c r="MW17" s="460"/>
      <c r="MX17" s="460"/>
      <c r="MY17" s="460"/>
      <c r="MZ17" s="460"/>
      <c r="NA17" s="460"/>
      <c r="NB17" s="460"/>
      <c r="NC17" s="460"/>
      <c r="ND17" s="460"/>
      <c r="NE17" s="460"/>
      <c r="NF17" s="460"/>
      <c r="NG17" s="460"/>
      <c r="NH17" s="460"/>
      <c r="NI17" s="460"/>
      <c r="NJ17" s="460"/>
      <c r="NK17" s="460"/>
      <c r="NL17" s="460"/>
      <c r="NM17" s="460"/>
      <c r="NN17" s="460"/>
      <c r="NO17" s="460"/>
      <c r="NP17" s="460"/>
      <c r="NQ17" s="460"/>
      <c r="NR17" s="460"/>
      <c r="NS17" s="460"/>
      <c r="NT17" s="460"/>
      <c r="NU17" s="460"/>
      <c r="NV17" s="460"/>
      <c r="NW17" s="460"/>
      <c r="NX17" s="460"/>
      <c r="NY17" s="460"/>
      <c r="NZ17" s="460"/>
      <c r="OA17" s="460"/>
      <c r="OB17" s="460"/>
      <c r="OC17" s="460"/>
      <c r="OD17" s="460"/>
      <c r="OE17" s="460"/>
      <c r="OF17" s="460"/>
      <c r="OG17" s="460"/>
      <c r="OH17" s="460"/>
      <c r="OI17" s="460"/>
      <c r="OJ17" s="460"/>
      <c r="OK17" s="460"/>
      <c r="OL17" s="460"/>
      <c r="OM17" s="460"/>
      <c r="ON17" s="460"/>
      <c r="OO17" s="460"/>
      <c r="OP17" s="460"/>
      <c r="OQ17" s="460"/>
      <c r="OR17" s="460"/>
      <c r="OS17" s="460"/>
      <c r="OT17" s="460"/>
      <c r="OU17" s="460"/>
      <c r="OV17" s="460"/>
      <c r="OW17" s="460"/>
      <c r="OX17" s="460"/>
      <c r="OY17" s="460"/>
      <c r="OZ17" s="460"/>
      <c r="PA17" s="460"/>
      <c r="PB17" s="460"/>
      <c r="PC17" s="460"/>
      <c r="PD17" s="460"/>
      <c r="PE17" s="460"/>
      <c r="PF17" s="460"/>
      <c r="PG17" s="460"/>
      <c r="PH17" s="460"/>
      <c r="PI17" s="460"/>
      <c r="PJ17" s="460"/>
      <c r="PK17" s="460"/>
      <c r="PL17" s="460"/>
      <c r="PM17" s="460"/>
      <c r="PN17" s="460"/>
      <c r="PO17" s="460"/>
      <c r="PP17" s="460"/>
      <c r="PQ17" s="460"/>
      <c r="PR17" s="460"/>
      <c r="PS17" s="460"/>
      <c r="PT17" s="460"/>
      <c r="PU17" s="460"/>
      <c r="PV17" s="460"/>
      <c r="PW17" s="460"/>
      <c r="PX17" s="460"/>
      <c r="PY17" s="460"/>
      <c r="PZ17" s="460"/>
      <c r="QA17" s="460"/>
      <c r="QB17" s="460"/>
      <c r="QC17" s="460"/>
      <c r="QD17" s="460"/>
      <c r="QE17" s="460"/>
      <c r="QF17" s="460"/>
      <c r="QG17" s="460"/>
      <c r="QH17" s="460"/>
      <c r="QI17" s="460"/>
      <c r="QJ17" s="460"/>
      <c r="QK17" s="460"/>
      <c r="QL17" s="460"/>
      <c r="QM17" s="460"/>
      <c r="QN17" s="460"/>
      <c r="QO17" s="460"/>
      <c r="QP17" s="460"/>
      <c r="QQ17" s="460"/>
      <c r="QR17" s="460"/>
      <c r="QS17" s="460"/>
      <c r="QT17" s="460"/>
      <c r="QU17" s="460"/>
      <c r="QV17" s="460"/>
      <c r="QW17" s="460"/>
      <c r="QX17" s="460"/>
      <c r="QY17" s="460"/>
      <c r="QZ17" s="460"/>
      <c r="RA17" s="460"/>
      <c r="RB17" s="460"/>
      <c r="RC17" s="460"/>
      <c r="RD17" s="460"/>
      <c r="RE17" s="460"/>
      <c r="RF17" s="460"/>
      <c r="RG17" s="460"/>
      <c r="RH17" s="460"/>
      <c r="RI17" s="460"/>
      <c r="RJ17" s="460"/>
      <c r="RK17" s="460"/>
      <c r="RL17" s="460"/>
      <c r="RM17" s="460"/>
      <c r="RN17" s="460"/>
      <c r="RO17" s="460"/>
      <c r="RP17" s="460"/>
      <c r="RQ17" s="460"/>
      <c r="RR17" s="460"/>
      <c r="RS17" s="460"/>
      <c r="RT17" s="460"/>
      <c r="RU17" s="460"/>
      <c r="RV17" s="460"/>
      <c r="RW17" s="460"/>
      <c r="RX17" s="460"/>
      <c r="RY17" s="460"/>
      <c r="RZ17" s="460"/>
      <c r="SA17" s="460"/>
      <c r="SB17" s="460"/>
      <c r="SC17" s="460"/>
      <c r="SD17" s="460"/>
      <c r="SE17" s="460"/>
      <c r="SF17" s="460"/>
      <c r="SG17" s="460"/>
      <c r="SH17" s="460"/>
      <c r="SI17" s="460"/>
      <c r="SJ17" s="460"/>
      <c r="SK17" s="460"/>
      <c r="SL17" s="460"/>
      <c r="SM17" s="460"/>
      <c r="SN17" s="460"/>
      <c r="SO17" s="460"/>
      <c r="SP17" s="460"/>
      <c r="SQ17" s="460"/>
      <c r="SR17" s="460"/>
      <c r="SS17" s="460"/>
      <c r="ST17" s="460"/>
      <c r="SU17" s="460"/>
      <c r="SV17" s="460"/>
      <c r="SW17" s="460"/>
      <c r="SX17" s="460"/>
      <c r="SY17" s="460"/>
      <c r="SZ17" s="460"/>
      <c r="TA17" s="460"/>
      <c r="TB17" s="460"/>
      <c r="TC17" s="460"/>
      <c r="TD17" s="460"/>
      <c r="TE17" s="460"/>
      <c r="TF17" s="460"/>
      <c r="TG17" s="460"/>
      <c r="TH17" s="460"/>
      <c r="TI17" s="460"/>
      <c r="TJ17" s="460"/>
      <c r="TK17" s="460"/>
      <c r="TL17" s="460"/>
      <c r="TM17" s="460"/>
      <c r="TN17" s="460"/>
      <c r="TO17" s="460"/>
      <c r="TP17" s="460"/>
      <c r="TQ17" s="460"/>
      <c r="TR17" s="460"/>
      <c r="TS17" s="460"/>
      <c r="TT17" s="460"/>
      <c r="TU17" s="460"/>
      <c r="TV17" s="460"/>
      <c r="TW17" s="460"/>
      <c r="TX17" s="460"/>
      <c r="TY17" s="460"/>
      <c r="TZ17" s="460"/>
      <c r="UA17" s="460"/>
      <c r="UB17" s="460"/>
      <c r="UC17" s="460"/>
      <c r="UD17" s="460"/>
      <c r="UE17" s="460"/>
      <c r="UF17" s="460"/>
      <c r="UG17" s="460"/>
      <c r="UH17" s="460"/>
      <c r="UI17" s="460"/>
      <c r="UJ17" s="460"/>
      <c r="UK17" s="460"/>
      <c r="UL17" s="460"/>
      <c r="UM17" s="460"/>
      <c r="UN17" s="460"/>
      <c r="UO17" s="460"/>
      <c r="UP17" s="460"/>
      <c r="UQ17" s="460"/>
      <c r="UR17" s="460"/>
      <c r="US17" s="460"/>
      <c r="UT17" s="460"/>
      <c r="UU17" s="460"/>
      <c r="UV17" s="460"/>
      <c r="UW17" s="460"/>
      <c r="UX17" s="460"/>
      <c r="UY17" s="460"/>
      <c r="UZ17" s="460"/>
      <c r="VA17" s="460"/>
      <c r="VB17" s="460"/>
      <c r="VC17" s="460"/>
      <c r="VD17" s="460"/>
      <c r="VE17" s="460"/>
      <c r="VF17" s="460"/>
      <c r="VG17" s="460"/>
      <c r="VH17" s="460"/>
      <c r="VI17" s="460"/>
      <c r="VJ17" s="460"/>
      <c r="VK17" s="460"/>
      <c r="VL17" s="460"/>
      <c r="VM17" s="460"/>
      <c r="VN17" s="460"/>
      <c r="VO17" s="460"/>
      <c r="VP17" s="460"/>
      <c r="VQ17" s="460"/>
      <c r="VR17" s="460"/>
      <c r="VS17" s="460"/>
      <c r="VT17" s="460"/>
      <c r="VU17" s="460"/>
      <c r="VV17" s="460"/>
      <c r="VW17" s="460"/>
      <c r="VX17" s="460"/>
      <c r="VY17" s="460"/>
      <c r="VZ17" s="460"/>
      <c r="WA17" s="460"/>
      <c r="WB17" s="460"/>
      <c r="WC17" s="460"/>
      <c r="WD17" s="460"/>
      <c r="WE17" s="460"/>
      <c r="WF17" s="460"/>
      <c r="WG17" s="460"/>
      <c r="WH17" s="460"/>
      <c r="WI17" s="460"/>
      <c r="WJ17" s="460"/>
      <c r="WK17" s="460"/>
      <c r="WL17" s="460"/>
      <c r="WM17" s="460"/>
      <c r="WN17" s="460"/>
      <c r="WO17" s="460"/>
      <c r="WP17" s="460"/>
      <c r="WQ17" s="460"/>
      <c r="WR17" s="460"/>
      <c r="WS17" s="460"/>
      <c r="WT17" s="460"/>
      <c r="WU17" s="460"/>
      <c r="WV17" s="460"/>
      <c r="WW17" s="460"/>
      <c r="WX17" s="460"/>
      <c r="WY17" s="460"/>
      <c r="WZ17" s="460"/>
      <c r="XA17" s="460"/>
      <c r="XB17" s="460"/>
      <c r="XC17" s="460"/>
      <c r="XD17" s="460"/>
      <c r="XE17" s="460"/>
      <c r="XF17" s="460"/>
      <c r="XG17" s="460"/>
      <c r="XH17" s="460"/>
      <c r="XI17" s="460"/>
      <c r="XJ17" s="460"/>
      <c r="XK17" s="460"/>
      <c r="XL17" s="460"/>
      <c r="XM17" s="460"/>
      <c r="XN17" s="460"/>
      <c r="XO17" s="460"/>
      <c r="XP17" s="460"/>
      <c r="XQ17" s="460"/>
      <c r="XR17" s="460"/>
      <c r="XS17" s="460"/>
      <c r="XT17" s="460"/>
      <c r="XU17" s="460"/>
      <c r="XV17" s="460"/>
      <c r="XW17" s="460"/>
      <c r="XX17" s="460"/>
      <c r="XY17" s="460"/>
      <c r="XZ17" s="460"/>
      <c r="YA17" s="460"/>
      <c r="YB17" s="460"/>
      <c r="YC17" s="460"/>
      <c r="YD17" s="460"/>
      <c r="YE17" s="460"/>
      <c r="YF17" s="460"/>
      <c r="YG17" s="460"/>
      <c r="YH17" s="460"/>
      <c r="YI17" s="460"/>
      <c r="YJ17" s="460"/>
      <c r="YK17" s="460"/>
      <c r="YL17" s="460"/>
      <c r="YM17" s="460"/>
      <c r="YN17" s="460"/>
      <c r="YO17" s="460"/>
      <c r="YP17" s="460"/>
      <c r="YQ17" s="460"/>
      <c r="YR17" s="460"/>
      <c r="YS17" s="460"/>
      <c r="YT17" s="460"/>
      <c r="YU17" s="460"/>
      <c r="YV17" s="460"/>
      <c r="YW17" s="460"/>
      <c r="YX17" s="460"/>
      <c r="YY17" s="460"/>
      <c r="YZ17" s="460"/>
      <c r="ZA17" s="460"/>
      <c r="ZB17" s="460"/>
      <c r="ZC17" s="460"/>
      <c r="ZD17" s="460"/>
      <c r="ZE17" s="460"/>
      <c r="ZF17" s="460"/>
      <c r="ZG17" s="460"/>
      <c r="ZH17" s="460"/>
      <c r="ZI17" s="460"/>
      <c r="ZJ17" s="460"/>
      <c r="ZK17" s="460"/>
      <c r="ZL17" s="460"/>
      <c r="ZM17" s="460"/>
      <c r="ZN17" s="460"/>
      <c r="ZO17" s="460"/>
      <c r="ZP17" s="460"/>
      <c r="ZQ17" s="460"/>
      <c r="ZR17" s="460"/>
      <c r="ZS17" s="460"/>
      <c r="ZT17" s="460"/>
      <c r="ZU17" s="460"/>
      <c r="ZV17" s="460"/>
      <c r="ZW17" s="460"/>
      <c r="ZX17" s="460"/>
      <c r="ZY17" s="460"/>
      <c r="ZZ17" s="460"/>
      <c r="AAA17" s="460"/>
      <c r="AAB17" s="460"/>
      <c r="AAC17" s="460"/>
      <c r="AAD17" s="460"/>
      <c r="AAE17" s="460"/>
      <c r="AAF17" s="460"/>
      <c r="AAG17" s="460"/>
      <c r="AAH17" s="460"/>
      <c r="AAI17" s="460"/>
      <c r="AAJ17" s="460"/>
      <c r="AAK17" s="460"/>
      <c r="AAL17" s="460"/>
      <c r="AAM17" s="460"/>
      <c r="AAN17" s="460"/>
      <c r="AAO17" s="460"/>
      <c r="AAP17" s="460"/>
      <c r="AAQ17" s="460"/>
      <c r="AAR17" s="460"/>
      <c r="AAS17" s="460"/>
      <c r="AAT17" s="460"/>
      <c r="AAU17" s="460"/>
      <c r="AAV17" s="460"/>
      <c r="AAW17" s="460"/>
      <c r="AAX17" s="460"/>
      <c r="AAY17" s="460"/>
      <c r="AAZ17" s="460"/>
      <c r="ABA17" s="460"/>
      <c r="ABB17" s="460"/>
      <c r="ABC17" s="460"/>
      <c r="ABD17" s="460"/>
      <c r="ABE17" s="460"/>
      <c r="ABF17" s="460"/>
      <c r="ABG17" s="460"/>
      <c r="ABH17" s="460"/>
      <c r="ABI17" s="460"/>
      <c r="ABJ17" s="460"/>
      <c r="ABK17" s="460"/>
      <c r="ABL17" s="460"/>
      <c r="ABM17" s="460"/>
      <c r="ABN17" s="460"/>
      <c r="ABO17" s="460"/>
      <c r="ABP17" s="460"/>
      <c r="ABQ17" s="460"/>
      <c r="ABR17" s="460"/>
      <c r="ABS17" s="460"/>
      <c r="ABT17" s="460"/>
      <c r="ABU17" s="460"/>
      <c r="ABV17" s="460"/>
      <c r="ABW17" s="460"/>
      <c r="ABX17" s="460"/>
      <c r="ABY17" s="460"/>
      <c r="ABZ17" s="460"/>
      <c r="ACA17" s="460"/>
      <c r="ACB17" s="460"/>
      <c r="ACC17" s="460"/>
      <c r="ACD17" s="460"/>
      <c r="ACE17" s="460"/>
      <c r="ACF17" s="460"/>
      <c r="ACG17" s="460"/>
      <c r="ACH17" s="460"/>
      <c r="ACI17" s="460"/>
      <c r="ACJ17" s="460"/>
      <c r="ACK17" s="460"/>
      <c r="ACL17" s="460"/>
      <c r="ACM17" s="460"/>
      <c r="ACN17" s="460"/>
      <c r="ACO17" s="460"/>
      <c r="ACP17" s="460"/>
      <c r="ACQ17" s="460"/>
      <c r="ACR17" s="460"/>
      <c r="ACS17" s="460"/>
      <c r="ACT17" s="460"/>
      <c r="ACU17" s="460"/>
      <c r="ACV17" s="460"/>
      <c r="ACW17" s="460"/>
      <c r="ACX17" s="460"/>
      <c r="ACY17" s="460"/>
      <c r="ACZ17" s="460"/>
      <c r="ADA17" s="460"/>
      <c r="ADB17" s="460"/>
      <c r="ADC17" s="460"/>
      <c r="ADD17" s="460"/>
      <c r="ADE17" s="460"/>
      <c r="ADF17" s="460"/>
      <c r="ADG17" s="460"/>
      <c r="ADH17" s="460"/>
      <c r="ADI17" s="460"/>
      <c r="ADJ17" s="460"/>
      <c r="ADK17" s="460"/>
      <c r="ADL17" s="460"/>
      <c r="ADM17" s="460"/>
      <c r="ADN17" s="460"/>
      <c r="ADO17" s="460"/>
      <c r="ADP17" s="460"/>
      <c r="ADQ17" s="460"/>
      <c r="ADR17" s="460"/>
      <c r="ADS17" s="460"/>
      <c r="ADT17" s="460"/>
      <c r="ADU17" s="460"/>
      <c r="ADV17" s="460"/>
      <c r="ADW17" s="460"/>
      <c r="ADX17" s="460"/>
      <c r="ADY17" s="460"/>
      <c r="ADZ17" s="460"/>
      <c r="AEA17" s="460"/>
      <c r="AEB17" s="460"/>
      <c r="AEC17" s="460"/>
      <c r="AED17" s="460"/>
      <c r="AEE17" s="460"/>
      <c r="AEF17" s="460"/>
      <c r="AEG17" s="460"/>
      <c r="AEH17" s="460"/>
      <c r="AEI17" s="460"/>
      <c r="AEJ17" s="460"/>
      <c r="AEK17" s="460"/>
      <c r="AEL17" s="460"/>
      <c r="AEM17" s="460"/>
      <c r="AEN17" s="460"/>
      <c r="AEO17" s="460"/>
      <c r="AEP17" s="460"/>
      <c r="AEQ17" s="460"/>
      <c r="AER17" s="460"/>
      <c r="AES17" s="460"/>
      <c r="AET17" s="460"/>
      <c r="AEU17" s="460"/>
      <c r="AEV17" s="460"/>
      <c r="AEW17" s="460"/>
      <c r="AEX17" s="460"/>
      <c r="AEY17" s="460"/>
      <c r="AEZ17" s="460"/>
      <c r="AFA17" s="460"/>
      <c r="AFB17" s="460"/>
      <c r="AFC17" s="460"/>
      <c r="AFD17" s="460"/>
      <c r="AFE17" s="460"/>
      <c r="AFF17" s="460"/>
      <c r="AFG17" s="460"/>
      <c r="AFH17" s="460"/>
      <c r="AFI17" s="460"/>
      <c r="AFJ17" s="460"/>
      <c r="AFK17" s="460"/>
      <c r="AFL17" s="460"/>
      <c r="AFM17" s="460"/>
      <c r="AFN17" s="460"/>
      <c r="AFO17" s="460"/>
      <c r="AFP17" s="460"/>
      <c r="AFQ17" s="460"/>
      <c r="AFR17" s="460"/>
      <c r="AFS17" s="460"/>
      <c r="AFT17" s="460"/>
      <c r="AFU17" s="460"/>
    </row>
    <row r="18" spans="1:853" s="466" customFormat="1">
      <c r="A18" s="14"/>
      <c r="B18" s="11"/>
      <c r="C18" s="1" t="s">
        <v>51</v>
      </c>
      <c r="D18" s="11" t="s">
        <v>50</v>
      </c>
      <c r="E18" s="380">
        <f>SUMIF($G$2:$BN$2,E$2,($G18:$BN18))</f>
        <v>14361655.369999999</v>
      </c>
      <c r="F18" s="430">
        <f>SUMIF($G$2:$BN$2,F$2,($G18:$BN18))</f>
        <v>10443890.390000002</v>
      </c>
      <c r="G18" s="244">
        <v>1136932.04</v>
      </c>
      <c r="H18" s="244">
        <v>1040313.9355555554</v>
      </c>
      <c r="I18" s="244">
        <v>591322.94999999995</v>
      </c>
      <c r="J18" s="244">
        <v>321058.32555555558</v>
      </c>
      <c r="K18" s="244">
        <v>893310.41</v>
      </c>
      <c r="L18" s="244">
        <v>623428.77555555548</v>
      </c>
      <c r="M18" s="244">
        <v>678979.34000000008</v>
      </c>
      <c r="N18" s="244">
        <v>426741.04555555555</v>
      </c>
      <c r="O18" s="244">
        <v>709796.08</v>
      </c>
      <c r="P18" s="244">
        <v>345900.55555555556</v>
      </c>
      <c r="Q18" s="244">
        <v>651511.74</v>
      </c>
      <c r="R18" s="244">
        <v>357471.40555555554</v>
      </c>
      <c r="S18" s="244">
        <v>771134.61999999988</v>
      </c>
      <c r="T18" s="244">
        <v>619507.87555555557</v>
      </c>
      <c r="U18" s="244">
        <v>778246.1</v>
      </c>
      <c r="V18" s="244">
        <v>566272.8055555555</v>
      </c>
      <c r="W18" s="244">
        <v>821334.8600000001</v>
      </c>
      <c r="X18" s="244">
        <v>569609.1555555556</v>
      </c>
      <c r="Y18" s="244">
        <v>629945.24</v>
      </c>
      <c r="Z18" s="244">
        <v>356751.30555555556</v>
      </c>
      <c r="AA18" s="244">
        <v>859207.42999999993</v>
      </c>
      <c r="AB18" s="244">
        <v>641951.72555555543</v>
      </c>
      <c r="AC18" s="244">
        <v>946274.99</v>
      </c>
      <c r="AD18" s="244">
        <v>770220.89555555559</v>
      </c>
      <c r="AE18" s="244">
        <v>830910.92999999993</v>
      </c>
      <c r="AF18" s="244">
        <v>581554.97555555543</v>
      </c>
      <c r="AG18" s="244">
        <v>817963.89999999991</v>
      </c>
      <c r="AH18" s="244">
        <v>653146.68555555562</v>
      </c>
      <c r="AI18" s="244">
        <v>858682.19</v>
      </c>
      <c r="AJ18" s="244">
        <v>841203.74555555568</v>
      </c>
      <c r="AK18" s="244">
        <v>731794.54</v>
      </c>
      <c r="AL18" s="244">
        <v>519864.88555555564</v>
      </c>
      <c r="AM18" s="244">
        <v>806129.1</v>
      </c>
      <c r="AN18" s="244">
        <v>585212.4055555556</v>
      </c>
      <c r="AO18" s="244">
        <v>848178.90999999992</v>
      </c>
      <c r="AP18" s="244">
        <v>623679.88555555558</v>
      </c>
      <c r="AQ18" s="205">
        <v>0</v>
      </c>
      <c r="AR18" s="205">
        <v>0</v>
      </c>
      <c r="AS18" s="205"/>
      <c r="AT18" s="216"/>
      <c r="AU18" s="205"/>
      <c r="AV18" s="216"/>
      <c r="AW18" s="205"/>
      <c r="AX18" s="216"/>
      <c r="AY18" s="205"/>
      <c r="AZ18" s="216"/>
      <c r="BA18" s="205"/>
      <c r="BB18" s="216"/>
      <c r="BC18" s="205"/>
      <c r="BD18" s="216"/>
      <c r="BE18" s="205"/>
      <c r="BF18" s="216"/>
      <c r="BG18" s="205"/>
      <c r="BH18" s="216"/>
      <c r="BI18" s="205"/>
      <c r="BJ18" s="216"/>
      <c r="BK18" s="205"/>
      <c r="BL18" s="216"/>
      <c r="BM18" s="205"/>
      <c r="BN18" s="216"/>
      <c r="BO18" s="462"/>
      <c r="BP18" s="462"/>
      <c r="BQ18" s="462"/>
      <c r="BR18" s="462"/>
      <c r="BS18" s="462"/>
      <c r="BT18" s="462"/>
      <c r="BU18" s="462"/>
      <c r="BV18" s="462"/>
      <c r="BW18" s="462"/>
      <c r="BX18" s="462"/>
      <c r="BY18" s="462"/>
      <c r="BZ18" s="462"/>
      <c r="CA18" s="462"/>
      <c r="CB18" s="462"/>
      <c r="CC18" s="462"/>
      <c r="CD18" s="462"/>
      <c r="CE18" s="462"/>
      <c r="CF18" s="462"/>
      <c r="CG18" s="462"/>
      <c r="CH18" s="462"/>
      <c r="CI18" s="462"/>
      <c r="CJ18" s="462"/>
      <c r="CK18" s="462"/>
      <c r="CL18" s="462"/>
      <c r="CM18" s="462"/>
      <c r="CN18" s="462"/>
      <c r="CO18" s="462"/>
      <c r="CP18" s="462"/>
      <c r="CQ18" s="462"/>
      <c r="CR18" s="462"/>
      <c r="CS18" s="462"/>
      <c r="CT18" s="462"/>
      <c r="CU18" s="462"/>
      <c r="CV18" s="462"/>
      <c r="CW18" s="462"/>
      <c r="CX18" s="462"/>
      <c r="CY18" s="462"/>
      <c r="CZ18" s="462"/>
      <c r="DA18" s="462"/>
      <c r="DB18" s="462"/>
      <c r="DC18" s="462"/>
      <c r="DD18" s="462"/>
      <c r="DE18" s="462"/>
      <c r="DF18" s="462"/>
      <c r="DG18" s="462"/>
      <c r="DH18" s="462"/>
      <c r="DI18" s="462"/>
      <c r="DJ18" s="462"/>
      <c r="DK18" s="462"/>
      <c r="DL18" s="462"/>
      <c r="DM18" s="462"/>
      <c r="DN18" s="462"/>
      <c r="DO18" s="462"/>
      <c r="DP18" s="462"/>
      <c r="DQ18" s="462"/>
      <c r="DR18" s="462"/>
      <c r="DS18" s="462"/>
      <c r="DT18" s="462"/>
      <c r="DU18" s="462"/>
      <c r="DV18" s="462"/>
      <c r="DW18" s="462"/>
      <c r="DX18" s="462"/>
      <c r="DY18" s="462"/>
      <c r="DZ18" s="462"/>
      <c r="EA18" s="462"/>
      <c r="EB18" s="462"/>
      <c r="EC18" s="462"/>
      <c r="ED18" s="462"/>
      <c r="EE18" s="462"/>
      <c r="EF18" s="462"/>
      <c r="EG18" s="462"/>
      <c r="EH18" s="462"/>
      <c r="EI18" s="462"/>
      <c r="EJ18" s="462"/>
      <c r="EK18" s="462"/>
      <c r="EL18" s="462"/>
      <c r="EM18" s="462"/>
      <c r="EN18" s="462"/>
      <c r="EO18" s="462"/>
      <c r="EP18" s="462"/>
      <c r="EQ18" s="462"/>
      <c r="ER18" s="462"/>
      <c r="ES18" s="462"/>
      <c r="ET18" s="462"/>
      <c r="EU18" s="462"/>
      <c r="EV18" s="462"/>
      <c r="EW18" s="462"/>
      <c r="EX18" s="462"/>
      <c r="EY18" s="462"/>
      <c r="EZ18" s="462"/>
      <c r="FA18" s="462"/>
      <c r="FB18" s="462"/>
      <c r="FC18" s="462"/>
      <c r="FD18" s="462"/>
      <c r="FE18" s="462"/>
      <c r="FF18" s="462"/>
      <c r="FG18" s="462"/>
      <c r="FH18" s="462"/>
      <c r="FI18" s="462"/>
      <c r="FJ18" s="462"/>
      <c r="FK18" s="462"/>
      <c r="FL18" s="462"/>
      <c r="FM18" s="462"/>
      <c r="FN18" s="462"/>
      <c r="FO18" s="462"/>
      <c r="FP18" s="462"/>
      <c r="FQ18" s="462"/>
      <c r="FR18" s="462"/>
      <c r="FS18" s="462"/>
      <c r="FT18" s="462"/>
      <c r="FU18" s="462"/>
      <c r="FV18" s="462"/>
      <c r="FW18" s="462"/>
      <c r="FX18" s="462"/>
      <c r="FY18" s="462"/>
      <c r="FZ18" s="462"/>
      <c r="GA18" s="462"/>
      <c r="GB18" s="462"/>
      <c r="GC18" s="462"/>
      <c r="GD18" s="462"/>
      <c r="GE18" s="462"/>
      <c r="GF18" s="462"/>
      <c r="GG18" s="462"/>
      <c r="GH18" s="462"/>
      <c r="GI18" s="462"/>
      <c r="GJ18" s="462"/>
      <c r="GK18" s="462"/>
      <c r="GL18" s="462"/>
      <c r="GM18" s="462"/>
      <c r="GN18" s="462"/>
      <c r="GO18" s="462"/>
      <c r="GP18" s="462"/>
      <c r="GQ18" s="462"/>
      <c r="GR18" s="462"/>
      <c r="GS18" s="462"/>
      <c r="GT18" s="462"/>
      <c r="GU18" s="462"/>
      <c r="GV18" s="462"/>
      <c r="GW18" s="462"/>
      <c r="GX18" s="462"/>
      <c r="GY18" s="462"/>
      <c r="GZ18" s="462"/>
      <c r="HA18" s="462"/>
      <c r="HB18" s="462"/>
      <c r="HC18" s="462"/>
      <c r="HD18" s="462"/>
      <c r="HE18" s="462"/>
      <c r="HF18" s="462"/>
      <c r="HG18" s="462"/>
      <c r="HH18" s="462"/>
      <c r="HI18" s="462"/>
      <c r="HJ18" s="462"/>
      <c r="HK18" s="462"/>
      <c r="HL18" s="462"/>
      <c r="HM18" s="462"/>
      <c r="HN18" s="462"/>
      <c r="HO18" s="462"/>
      <c r="HP18" s="462"/>
      <c r="HQ18" s="462"/>
      <c r="HR18" s="462"/>
      <c r="HS18" s="462"/>
      <c r="HT18" s="462"/>
      <c r="HU18" s="462"/>
      <c r="HV18" s="462"/>
      <c r="HW18" s="462"/>
      <c r="HX18" s="462"/>
      <c r="HY18" s="462"/>
      <c r="HZ18" s="462"/>
      <c r="IA18" s="462"/>
      <c r="IB18" s="462"/>
      <c r="IC18" s="462"/>
      <c r="ID18" s="462"/>
      <c r="IE18" s="462"/>
      <c r="IF18" s="462"/>
      <c r="IG18" s="462"/>
      <c r="IH18" s="462"/>
      <c r="II18" s="462"/>
      <c r="IJ18" s="462"/>
      <c r="IK18" s="462"/>
      <c r="IL18" s="462"/>
      <c r="IM18" s="462"/>
      <c r="IN18" s="462"/>
      <c r="IO18" s="462"/>
      <c r="IP18" s="462"/>
      <c r="IQ18" s="462"/>
      <c r="IR18" s="462"/>
      <c r="IS18" s="462"/>
      <c r="IT18" s="462"/>
      <c r="IU18" s="462"/>
      <c r="IV18" s="462"/>
      <c r="IW18" s="462"/>
      <c r="IX18" s="462"/>
      <c r="IY18" s="462"/>
      <c r="IZ18" s="462"/>
      <c r="JA18" s="462"/>
      <c r="JB18" s="462"/>
      <c r="JC18" s="462"/>
      <c r="JD18" s="462"/>
      <c r="JE18" s="462"/>
      <c r="JF18" s="462"/>
      <c r="JG18" s="462"/>
      <c r="JH18" s="462"/>
      <c r="JI18" s="462"/>
      <c r="JJ18" s="462"/>
      <c r="JK18" s="462"/>
      <c r="JL18" s="462"/>
      <c r="JM18" s="462"/>
      <c r="JN18" s="462"/>
      <c r="JO18" s="462"/>
      <c r="JP18" s="462"/>
      <c r="JQ18" s="462"/>
      <c r="JR18" s="462"/>
      <c r="JS18" s="462"/>
      <c r="JT18" s="462"/>
      <c r="JU18" s="462"/>
      <c r="JV18" s="462"/>
      <c r="JW18" s="462"/>
      <c r="JX18" s="462"/>
      <c r="JY18" s="462"/>
      <c r="JZ18" s="462"/>
      <c r="KA18" s="462"/>
      <c r="KB18" s="462"/>
      <c r="KC18" s="462"/>
      <c r="KD18" s="462"/>
      <c r="KE18" s="462"/>
      <c r="KF18" s="462"/>
      <c r="KG18" s="462"/>
      <c r="KH18" s="462"/>
      <c r="KI18" s="462"/>
      <c r="KJ18" s="462"/>
      <c r="KK18" s="462"/>
      <c r="KL18" s="462"/>
      <c r="KM18" s="462"/>
      <c r="KN18" s="462"/>
      <c r="KO18" s="462"/>
      <c r="KP18" s="462"/>
      <c r="KQ18" s="462"/>
      <c r="KR18" s="462"/>
      <c r="KS18" s="462"/>
      <c r="KT18" s="462"/>
      <c r="KU18" s="462"/>
      <c r="KV18" s="462"/>
      <c r="KW18" s="462"/>
      <c r="KX18" s="462"/>
      <c r="KY18" s="462"/>
      <c r="KZ18" s="462"/>
      <c r="LA18" s="462"/>
      <c r="LB18" s="462"/>
      <c r="LC18" s="462"/>
      <c r="LD18" s="462"/>
      <c r="LE18" s="462"/>
      <c r="LF18" s="462"/>
      <c r="LG18" s="462"/>
      <c r="LH18" s="462"/>
      <c r="LI18" s="462"/>
      <c r="LJ18" s="462"/>
      <c r="LK18" s="462"/>
      <c r="LL18" s="462"/>
      <c r="LM18" s="462"/>
      <c r="LN18" s="462"/>
      <c r="LO18" s="462"/>
      <c r="LP18" s="462"/>
      <c r="LQ18" s="462"/>
      <c r="LR18" s="462"/>
      <c r="LS18" s="462"/>
      <c r="LT18" s="462"/>
      <c r="LU18" s="462"/>
      <c r="LV18" s="462"/>
      <c r="LW18" s="462"/>
      <c r="LX18" s="462"/>
      <c r="LY18" s="462"/>
      <c r="LZ18" s="462"/>
      <c r="MA18" s="462"/>
      <c r="MB18" s="462"/>
      <c r="MC18" s="462"/>
      <c r="MD18" s="462"/>
      <c r="ME18" s="462"/>
      <c r="MF18" s="462"/>
      <c r="MG18" s="462"/>
      <c r="MH18" s="462"/>
      <c r="MI18" s="462"/>
      <c r="MJ18" s="462"/>
      <c r="MK18" s="462"/>
      <c r="ML18" s="462"/>
      <c r="MM18" s="462"/>
      <c r="MN18" s="462"/>
      <c r="MO18" s="462"/>
      <c r="MP18" s="462"/>
      <c r="MQ18" s="462"/>
      <c r="MR18" s="462"/>
      <c r="MS18" s="462"/>
      <c r="MT18" s="462"/>
      <c r="MU18" s="462"/>
      <c r="MV18" s="462"/>
      <c r="MW18" s="462"/>
      <c r="MX18" s="462"/>
      <c r="MY18" s="462"/>
      <c r="MZ18" s="462"/>
      <c r="NA18" s="462"/>
      <c r="NB18" s="462"/>
      <c r="NC18" s="462"/>
      <c r="ND18" s="462"/>
      <c r="NE18" s="462"/>
      <c r="NF18" s="462"/>
      <c r="NG18" s="462"/>
      <c r="NH18" s="462"/>
      <c r="NI18" s="462"/>
      <c r="NJ18" s="462"/>
      <c r="NK18" s="462"/>
      <c r="NL18" s="462"/>
      <c r="NM18" s="462"/>
      <c r="NN18" s="462"/>
      <c r="NO18" s="462"/>
      <c r="NP18" s="462"/>
      <c r="NQ18" s="462"/>
      <c r="NR18" s="462"/>
      <c r="NS18" s="462"/>
      <c r="NT18" s="462"/>
      <c r="NU18" s="462"/>
      <c r="NV18" s="462"/>
      <c r="NW18" s="462"/>
      <c r="NX18" s="462"/>
      <c r="NY18" s="462"/>
      <c r="NZ18" s="462"/>
      <c r="OA18" s="462"/>
      <c r="OB18" s="462"/>
      <c r="OC18" s="462"/>
      <c r="OD18" s="462"/>
      <c r="OE18" s="462"/>
      <c r="OF18" s="462"/>
      <c r="OG18" s="462"/>
      <c r="OH18" s="462"/>
      <c r="OI18" s="462"/>
      <c r="OJ18" s="462"/>
      <c r="OK18" s="462"/>
      <c r="OL18" s="462"/>
      <c r="OM18" s="462"/>
      <c r="ON18" s="462"/>
      <c r="OO18" s="462"/>
      <c r="OP18" s="462"/>
      <c r="OQ18" s="462"/>
      <c r="OR18" s="462"/>
      <c r="OS18" s="462"/>
      <c r="OT18" s="462"/>
      <c r="OU18" s="462"/>
      <c r="OV18" s="462"/>
      <c r="OW18" s="462"/>
      <c r="OX18" s="462"/>
      <c r="OY18" s="462"/>
      <c r="OZ18" s="462"/>
      <c r="PA18" s="462"/>
      <c r="PB18" s="462"/>
      <c r="PC18" s="462"/>
      <c r="PD18" s="462"/>
      <c r="PE18" s="462"/>
      <c r="PF18" s="462"/>
      <c r="PG18" s="462"/>
      <c r="PH18" s="462"/>
      <c r="PI18" s="462"/>
      <c r="PJ18" s="462"/>
      <c r="PK18" s="462"/>
      <c r="PL18" s="462"/>
      <c r="PM18" s="462"/>
      <c r="PN18" s="462"/>
      <c r="PO18" s="462"/>
      <c r="PP18" s="462"/>
      <c r="PQ18" s="462"/>
      <c r="PR18" s="462"/>
      <c r="PS18" s="462"/>
      <c r="PT18" s="462"/>
      <c r="PU18" s="462"/>
      <c r="PV18" s="462"/>
      <c r="PW18" s="462"/>
      <c r="PX18" s="462"/>
      <c r="PY18" s="462"/>
      <c r="PZ18" s="462"/>
      <c r="QA18" s="462"/>
      <c r="QB18" s="462"/>
      <c r="QC18" s="462"/>
      <c r="QD18" s="462"/>
      <c r="QE18" s="462"/>
      <c r="QF18" s="462"/>
      <c r="QG18" s="462"/>
      <c r="QH18" s="462"/>
      <c r="QI18" s="462"/>
      <c r="QJ18" s="462"/>
      <c r="QK18" s="462"/>
      <c r="QL18" s="462"/>
      <c r="QM18" s="462"/>
      <c r="QN18" s="462"/>
      <c r="QO18" s="462"/>
      <c r="QP18" s="462"/>
      <c r="QQ18" s="462"/>
      <c r="QR18" s="462"/>
      <c r="QS18" s="462"/>
      <c r="QT18" s="462"/>
      <c r="QU18" s="462"/>
      <c r="QV18" s="462"/>
      <c r="QW18" s="462"/>
      <c r="QX18" s="462"/>
      <c r="QY18" s="462"/>
      <c r="QZ18" s="462"/>
      <c r="RA18" s="462"/>
      <c r="RB18" s="462"/>
      <c r="RC18" s="462"/>
      <c r="RD18" s="462"/>
      <c r="RE18" s="462"/>
      <c r="RF18" s="462"/>
      <c r="RG18" s="462"/>
      <c r="RH18" s="462"/>
      <c r="RI18" s="462"/>
      <c r="RJ18" s="462"/>
      <c r="RK18" s="462"/>
      <c r="RL18" s="462"/>
      <c r="RM18" s="462"/>
      <c r="RN18" s="462"/>
      <c r="RO18" s="462"/>
      <c r="RP18" s="462"/>
      <c r="RQ18" s="462"/>
      <c r="RR18" s="462"/>
      <c r="RS18" s="462"/>
      <c r="RT18" s="462"/>
      <c r="RU18" s="462"/>
      <c r="RV18" s="462"/>
      <c r="RW18" s="462"/>
      <c r="RX18" s="462"/>
      <c r="RY18" s="462"/>
      <c r="RZ18" s="462"/>
      <c r="SA18" s="462"/>
      <c r="SB18" s="462"/>
      <c r="SC18" s="462"/>
      <c r="SD18" s="462"/>
      <c r="SE18" s="462"/>
      <c r="SF18" s="462"/>
      <c r="SG18" s="462"/>
      <c r="SH18" s="462"/>
      <c r="SI18" s="462"/>
      <c r="SJ18" s="462"/>
      <c r="SK18" s="462"/>
      <c r="SL18" s="462"/>
      <c r="SM18" s="462"/>
      <c r="SN18" s="462"/>
      <c r="SO18" s="462"/>
      <c r="SP18" s="462"/>
      <c r="SQ18" s="462"/>
      <c r="SR18" s="462"/>
      <c r="SS18" s="462"/>
      <c r="ST18" s="462"/>
      <c r="SU18" s="462"/>
      <c r="SV18" s="462"/>
      <c r="SW18" s="462"/>
      <c r="SX18" s="462"/>
      <c r="SY18" s="462"/>
      <c r="SZ18" s="462"/>
      <c r="TA18" s="462"/>
      <c r="TB18" s="462"/>
      <c r="TC18" s="462"/>
      <c r="TD18" s="462"/>
      <c r="TE18" s="462"/>
      <c r="TF18" s="462"/>
      <c r="TG18" s="462"/>
      <c r="TH18" s="462"/>
      <c r="TI18" s="462"/>
      <c r="TJ18" s="462"/>
      <c r="TK18" s="462"/>
      <c r="TL18" s="462"/>
      <c r="TM18" s="462"/>
      <c r="TN18" s="462"/>
      <c r="TO18" s="462"/>
      <c r="TP18" s="462"/>
      <c r="TQ18" s="462"/>
      <c r="TR18" s="462"/>
      <c r="TS18" s="462"/>
      <c r="TT18" s="462"/>
      <c r="TU18" s="462"/>
      <c r="TV18" s="462"/>
      <c r="TW18" s="462"/>
      <c r="TX18" s="462"/>
      <c r="TY18" s="462"/>
      <c r="TZ18" s="462"/>
      <c r="UA18" s="462"/>
      <c r="UB18" s="462"/>
      <c r="UC18" s="462"/>
      <c r="UD18" s="462"/>
      <c r="UE18" s="462"/>
      <c r="UF18" s="462"/>
      <c r="UG18" s="462"/>
      <c r="UH18" s="462"/>
      <c r="UI18" s="462"/>
      <c r="UJ18" s="462"/>
      <c r="UK18" s="462"/>
      <c r="UL18" s="462"/>
      <c r="UM18" s="462"/>
      <c r="UN18" s="462"/>
      <c r="UO18" s="462"/>
      <c r="UP18" s="462"/>
      <c r="UQ18" s="462"/>
      <c r="UR18" s="462"/>
      <c r="US18" s="462"/>
      <c r="UT18" s="462"/>
      <c r="UU18" s="462"/>
      <c r="UV18" s="462"/>
      <c r="UW18" s="462"/>
      <c r="UX18" s="462"/>
      <c r="UY18" s="462"/>
      <c r="UZ18" s="462"/>
      <c r="VA18" s="462"/>
      <c r="VB18" s="462"/>
      <c r="VC18" s="462"/>
      <c r="VD18" s="462"/>
      <c r="VE18" s="462"/>
      <c r="VF18" s="462"/>
      <c r="VG18" s="462"/>
      <c r="VH18" s="462"/>
      <c r="VI18" s="462"/>
      <c r="VJ18" s="462"/>
      <c r="VK18" s="462"/>
      <c r="VL18" s="462"/>
      <c r="VM18" s="462"/>
      <c r="VN18" s="462"/>
      <c r="VO18" s="462"/>
      <c r="VP18" s="462"/>
      <c r="VQ18" s="462"/>
      <c r="VR18" s="462"/>
      <c r="VS18" s="462"/>
      <c r="VT18" s="462"/>
      <c r="VU18" s="462"/>
      <c r="VV18" s="462"/>
      <c r="VW18" s="462"/>
      <c r="VX18" s="462"/>
      <c r="VY18" s="462"/>
      <c r="VZ18" s="462"/>
      <c r="WA18" s="462"/>
      <c r="WB18" s="462"/>
      <c r="WC18" s="462"/>
      <c r="WD18" s="462"/>
      <c r="WE18" s="462"/>
      <c r="WF18" s="462"/>
      <c r="WG18" s="462"/>
      <c r="WH18" s="462"/>
      <c r="WI18" s="462"/>
      <c r="WJ18" s="462"/>
      <c r="WK18" s="462"/>
      <c r="WL18" s="462"/>
      <c r="WM18" s="462"/>
      <c r="WN18" s="462"/>
      <c r="WO18" s="462"/>
      <c r="WP18" s="462"/>
      <c r="WQ18" s="462"/>
      <c r="WR18" s="462"/>
      <c r="WS18" s="462"/>
      <c r="WT18" s="462"/>
      <c r="WU18" s="462"/>
      <c r="WV18" s="462"/>
      <c r="WW18" s="462"/>
      <c r="WX18" s="462"/>
      <c r="WY18" s="462"/>
      <c r="WZ18" s="462"/>
      <c r="XA18" s="462"/>
      <c r="XB18" s="462"/>
      <c r="XC18" s="462"/>
      <c r="XD18" s="462"/>
      <c r="XE18" s="462"/>
      <c r="XF18" s="462"/>
      <c r="XG18" s="462"/>
      <c r="XH18" s="462"/>
      <c r="XI18" s="462"/>
      <c r="XJ18" s="462"/>
      <c r="XK18" s="462"/>
      <c r="XL18" s="462"/>
      <c r="XM18" s="462"/>
      <c r="XN18" s="462"/>
      <c r="XO18" s="462"/>
      <c r="XP18" s="462"/>
      <c r="XQ18" s="462"/>
      <c r="XR18" s="462"/>
      <c r="XS18" s="462"/>
      <c r="XT18" s="462"/>
      <c r="XU18" s="462"/>
      <c r="XV18" s="462"/>
      <c r="XW18" s="462"/>
      <c r="XX18" s="462"/>
      <c r="XY18" s="462"/>
      <c r="XZ18" s="462"/>
      <c r="YA18" s="462"/>
      <c r="YB18" s="462"/>
      <c r="YC18" s="462"/>
      <c r="YD18" s="462"/>
      <c r="YE18" s="462"/>
      <c r="YF18" s="462"/>
      <c r="YG18" s="462"/>
      <c r="YH18" s="462"/>
      <c r="YI18" s="462"/>
      <c r="YJ18" s="462"/>
      <c r="YK18" s="462"/>
      <c r="YL18" s="462"/>
      <c r="YM18" s="462"/>
      <c r="YN18" s="462"/>
      <c r="YO18" s="462"/>
      <c r="YP18" s="462"/>
      <c r="YQ18" s="462"/>
      <c r="YR18" s="462"/>
      <c r="YS18" s="462"/>
      <c r="YT18" s="462"/>
      <c r="YU18" s="462"/>
      <c r="YV18" s="462"/>
      <c r="YW18" s="462"/>
      <c r="YX18" s="462"/>
      <c r="YY18" s="462"/>
      <c r="YZ18" s="462"/>
      <c r="ZA18" s="462"/>
      <c r="ZB18" s="462"/>
      <c r="ZC18" s="462"/>
      <c r="ZD18" s="462"/>
      <c r="ZE18" s="462"/>
      <c r="ZF18" s="462"/>
      <c r="ZG18" s="462"/>
      <c r="ZH18" s="462"/>
      <c r="ZI18" s="462"/>
      <c r="ZJ18" s="462"/>
      <c r="ZK18" s="462"/>
      <c r="ZL18" s="462"/>
      <c r="ZM18" s="462"/>
      <c r="ZN18" s="462"/>
      <c r="ZO18" s="462"/>
      <c r="ZP18" s="462"/>
      <c r="ZQ18" s="462"/>
      <c r="ZR18" s="462"/>
      <c r="ZS18" s="462"/>
      <c r="ZT18" s="462"/>
      <c r="ZU18" s="462"/>
      <c r="ZV18" s="462"/>
      <c r="ZW18" s="462"/>
      <c r="ZX18" s="462"/>
      <c r="ZY18" s="462"/>
      <c r="ZZ18" s="462"/>
      <c r="AAA18" s="462"/>
      <c r="AAB18" s="462"/>
      <c r="AAC18" s="462"/>
      <c r="AAD18" s="462"/>
      <c r="AAE18" s="462"/>
      <c r="AAF18" s="462"/>
      <c r="AAG18" s="462"/>
      <c r="AAH18" s="462"/>
      <c r="AAI18" s="462"/>
      <c r="AAJ18" s="462"/>
      <c r="AAK18" s="462"/>
      <c r="AAL18" s="462"/>
      <c r="AAM18" s="462"/>
      <c r="AAN18" s="462"/>
      <c r="AAO18" s="462"/>
      <c r="AAP18" s="462"/>
      <c r="AAQ18" s="462"/>
      <c r="AAR18" s="462"/>
      <c r="AAS18" s="462"/>
      <c r="AAT18" s="462"/>
      <c r="AAU18" s="462"/>
      <c r="AAV18" s="462"/>
      <c r="AAW18" s="462"/>
      <c r="AAX18" s="462"/>
      <c r="AAY18" s="462"/>
      <c r="AAZ18" s="462"/>
      <c r="ABA18" s="462"/>
      <c r="ABB18" s="462"/>
      <c r="ABC18" s="462"/>
      <c r="ABD18" s="462"/>
      <c r="ABE18" s="462"/>
      <c r="ABF18" s="462"/>
      <c r="ABG18" s="462"/>
      <c r="ABH18" s="462"/>
      <c r="ABI18" s="462"/>
      <c r="ABJ18" s="462"/>
      <c r="ABK18" s="462"/>
      <c r="ABL18" s="462"/>
      <c r="ABM18" s="462"/>
      <c r="ABN18" s="462"/>
      <c r="ABO18" s="462"/>
      <c r="ABP18" s="462"/>
      <c r="ABQ18" s="462"/>
      <c r="ABR18" s="462"/>
      <c r="ABS18" s="462"/>
      <c r="ABT18" s="462"/>
      <c r="ABU18" s="462"/>
      <c r="ABV18" s="462"/>
      <c r="ABW18" s="462"/>
      <c r="ABX18" s="462"/>
      <c r="ABY18" s="462"/>
      <c r="ABZ18" s="462"/>
      <c r="ACA18" s="462"/>
      <c r="ACB18" s="462"/>
      <c r="ACC18" s="462"/>
      <c r="ACD18" s="462"/>
      <c r="ACE18" s="462"/>
      <c r="ACF18" s="462"/>
      <c r="ACG18" s="462"/>
      <c r="ACH18" s="462"/>
      <c r="ACI18" s="462"/>
      <c r="ACJ18" s="462"/>
      <c r="ACK18" s="462"/>
      <c r="ACL18" s="462"/>
      <c r="ACM18" s="462"/>
      <c r="ACN18" s="462"/>
      <c r="ACO18" s="462"/>
      <c r="ACP18" s="462"/>
      <c r="ACQ18" s="462"/>
      <c r="ACR18" s="462"/>
      <c r="ACS18" s="462"/>
      <c r="ACT18" s="462"/>
      <c r="ACU18" s="462"/>
      <c r="ACV18" s="462"/>
      <c r="ACW18" s="462"/>
      <c r="ACX18" s="462"/>
      <c r="ACY18" s="462"/>
      <c r="ACZ18" s="462"/>
      <c r="ADA18" s="462"/>
      <c r="ADB18" s="462"/>
      <c r="ADC18" s="462"/>
      <c r="ADD18" s="462"/>
      <c r="ADE18" s="462"/>
      <c r="ADF18" s="462"/>
      <c r="ADG18" s="462"/>
      <c r="ADH18" s="462"/>
      <c r="ADI18" s="462"/>
      <c r="ADJ18" s="462"/>
      <c r="ADK18" s="462"/>
      <c r="ADL18" s="462"/>
      <c r="ADM18" s="462"/>
      <c r="ADN18" s="462"/>
      <c r="ADO18" s="462"/>
      <c r="ADP18" s="462"/>
      <c r="ADQ18" s="462"/>
      <c r="ADR18" s="462"/>
      <c r="ADS18" s="462"/>
      <c r="ADT18" s="462"/>
      <c r="ADU18" s="462"/>
      <c r="ADV18" s="462"/>
      <c r="ADW18" s="462"/>
      <c r="ADX18" s="462"/>
      <c r="ADY18" s="462"/>
      <c r="ADZ18" s="462"/>
      <c r="AEA18" s="462"/>
      <c r="AEB18" s="462"/>
      <c r="AEC18" s="462"/>
      <c r="AED18" s="462"/>
      <c r="AEE18" s="462"/>
      <c r="AEF18" s="462"/>
      <c r="AEG18" s="462"/>
      <c r="AEH18" s="462"/>
      <c r="AEI18" s="462"/>
      <c r="AEJ18" s="462"/>
      <c r="AEK18" s="462"/>
      <c r="AEL18" s="462"/>
      <c r="AEM18" s="462"/>
      <c r="AEN18" s="462"/>
      <c r="AEO18" s="462"/>
      <c r="AEP18" s="462"/>
      <c r="AEQ18" s="462"/>
      <c r="AER18" s="462"/>
      <c r="AES18" s="462"/>
      <c r="AET18" s="462"/>
      <c r="AEU18" s="462"/>
      <c r="AEV18" s="462"/>
      <c r="AEW18" s="462"/>
      <c r="AEX18" s="462"/>
      <c r="AEY18" s="462"/>
      <c r="AEZ18" s="462"/>
      <c r="AFA18" s="462"/>
      <c r="AFB18" s="462"/>
      <c r="AFC18" s="462"/>
      <c r="AFD18" s="462"/>
      <c r="AFE18" s="462"/>
      <c r="AFF18" s="462"/>
      <c r="AFG18" s="462"/>
      <c r="AFH18" s="462"/>
      <c r="AFI18" s="462"/>
      <c r="AFJ18" s="462"/>
      <c r="AFK18" s="462"/>
      <c r="AFL18" s="462"/>
      <c r="AFM18" s="462"/>
      <c r="AFN18" s="462"/>
      <c r="AFO18" s="462"/>
      <c r="AFP18" s="462"/>
      <c r="AFQ18" s="462"/>
      <c r="AFR18" s="462"/>
      <c r="AFS18" s="462"/>
      <c r="AFT18" s="462"/>
      <c r="AFU18" s="462"/>
    </row>
    <row r="19" spans="1:853" s="466" customFormat="1">
      <c r="A19" s="14"/>
      <c r="B19" s="11"/>
      <c r="C19" s="1" t="s">
        <v>51</v>
      </c>
      <c r="D19" s="11" t="s">
        <v>1126</v>
      </c>
      <c r="E19" s="380">
        <f>SUMIF($G$2:$BN$2,E$2,($G19:$BN19))</f>
        <v>0</v>
      </c>
      <c r="F19" s="380">
        <f>SUMIF($G$2:$BN$2,F$2,($G19:$BN19))</f>
        <v>0</v>
      </c>
      <c r="G19" s="205">
        <v>0</v>
      </c>
      <c r="H19" s="205">
        <v>0</v>
      </c>
      <c r="I19" s="205">
        <v>0</v>
      </c>
      <c r="J19" s="205">
        <v>0</v>
      </c>
      <c r="K19" s="205">
        <v>0</v>
      </c>
      <c r="L19" s="205">
        <v>0</v>
      </c>
      <c r="M19" s="205">
        <v>0</v>
      </c>
      <c r="N19" s="205">
        <v>0</v>
      </c>
      <c r="O19" s="205">
        <v>0</v>
      </c>
      <c r="P19" s="205">
        <v>0</v>
      </c>
      <c r="Q19" s="205">
        <v>0</v>
      </c>
      <c r="R19" s="205">
        <v>0</v>
      </c>
      <c r="S19" s="205">
        <v>0</v>
      </c>
      <c r="T19" s="205">
        <v>0</v>
      </c>
      <c r="U19" s="205">
        <v>0</v>
      </c>
      <c r="V19" s="205">
        <v>0</v>
      </c>
      <c r="W19" s="205">
        <v>0</v>
      </c>
      <c r="X19" s="205">
        <v>0</v>
      </c>
      <c r="Y19" s="205">
        <v>0</v>
      </c>
      <c r="Z19" s="205">
        <v>0</v>
      </c>
      <c r="AA19" s="205">
        <v>0</v>
      </c>
      <c r="AB19" s="205">
        <v>0</v>
      </c>
      <c r="AC19" s="205">
        <v>0</v>
      </c>
      <c r="AD19" s="205">
        <v>0</v>
      </c>
      <c r="AE19" s="205">
        <v>0</v>
      </c>
      <c r="AF19" s="205">
        <v>0</v>
      </c>
      <c r="AG19" s="205">
        <v>0</v>
      </c>
      <c r="AH19" s="205">
        <v>0</v>
      </c>
      <c r="AI19" s="205">
        <v>0</v>
      </c>
      <c r="AJ19" s="205">
        <v>0</v>
      </c>
      <c r="AK19" s="205">
        <v>0</v>
      </c>
      <c r="AL19" s="205">
        <v>0</v>
      </c>
      <c r="AM19" s="205">
        <v>0</v>
      </c>
      <c r="AN19" s="205">
        <v>0</v>
      </c>
      <c r="AO19" s="205">
        <v>0</v>
      </c>
      <c r="AP19" s="205">
        <v>0</v>
      </c>
      <c r="AQ19" s="205">
        <v>0</v>
      </c>
      <c r="AR19" s="205">
        <v>0</v>
      </c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462"/>
      <c r="BP19" s="462"/>
      <c r="BQ19" s="462"/>
      <c r="BR19" s="462"/>
      <c r="BS19" s="462"/>
      <c r="BT19" s="462"/>
      <c r="BU19" s="462"/>
      <c r="BV19" s="462"/>
      <c r="BW19" s="462"/>
      <c r="BX19" s="462"/>
      <c r="BY19" s="462"/>
      <c r="BZ19" s="462"/>
      <c r="CA19" s="462"/>
      <c r="CB19" s="462"/>
      <c r="CC19" s="462"/>
      <c r="CD19" s="462"/>
      <c r="CE19" s="462"/>
      <c r="CF19" s="462"/>
      <c r="CG19" s="462"/>
      <c r="CH19" s="462"/>
      <c r="CI19" s="462"/>
      <c r="CJ19" s="462"/>
      <c r="CK19" s="462"/>
      <c r="CL19" s="462"/>
      <c r="CM19" s="462"/>
      <c r="CN19" s="462"/>
      <c r="CO19" s="462"/>
      <c r="CP19" s="462"/>
      <c r="CQ19" s="462"/>
      <c r="CR19" s="462"/>
      <c r="CS19" s="462"/>
      <c r="CT19" s="462"/>
      <c r="CU19" s="462"/>
      <c r="CV19" s="462"/>
      <c r="CW19" s="462"/>
      <c r="CX19" s="462"/>
      <c r="CY19" s="462"/>
      <c r="CZ19" s="462"/>
      <c r="DA19" s="462"/>
      <c r="DB19" s="462"/>
      <c r="DC19" s="462"/>
      <c r="DD19" s="462"/>
      <c r="DE19" s="462"/>
      <c r="DF19" s="462"/>
      <c r="DG19" s="462"/>
      <c r="DH19" s="462"/>
      <c r="DI19" s="462"/>
      <c r="DJ19" s="462"/>
      <c r="DK19" s="462"/>
      <c r="DL19" s="462"/>
      <c r="DM19" s="462"/>
      <c r="DN19" s="462"/>
      <c r="DO19" s="462"/>
      <c r="DP19" s="462"/>
      <c r="DQ19" s="462"/>
      <c r="DR19" s="462"/>
      <c r="DS19" s="462"/>
      <c r="DT19" s="462"/>
      <c r="DU19" s="462"/>
      <c r="DV19" s="462"/>
      <c r="DW19" s="462"/>
      <c r="DX19" s="462"/>
      <c r="DY19" s="462"/>
      <c r="DZ19" s="462"/>
      <c r="EA19" s="462"/>
      <c r="EB19" s="462"/>
      <c r="EC19" s="462"/>
      <c r="ED19" s="462"/>
      <c r="EE19" s="462"/>
      <c r="EF19" s="462"/>
      <c r="EG19" s="462"/>
      <c r="EH19" s="462"/>
      <c r="EI19" s="462"/>
      <c r="EJ19" s="462"/>
      <c r="EK19" s="462"/>
      <c r="EL19" s="462"/>
      <c r="EM19" s="462"/>
      <c r="EN19" s="462"/>
      <c r="EO19" s="462"/>
      <c r="EP19" s="462"/>
      <c r="EQ19" s="462"/>
      <c r="ER19" s="462"/>
      <c r="ES19" s="462"/>
      <c r="ET19" s="462"/>
      <c r="EU19" s="462"/>
      <c r="EV19" s="462"/>
      <c r="EW19" s="462"/>
      <c r="EX19" s="462"/>
      <c r="EY19" s="462"/>
      <c r="EZ19" s="462"/>
      <c r="FA19" s="462"/>
      <c r="FB19" s="462"/>
      <c r="FC19" s="462"/>
      <c r="FD19" s="462"/>
      <c r="FE19" s="462"/>
      <c r="FF19" s="462"/>
      <c r="FG19" s="462"/>
      <c r="FH19" s="462"/>
      <c r="FI19" s="462"/>
      <c r="FJ19" s="462"/>
      <c r="FK19" s="462"/>
      <c r="FL19" s="462"/>
      <c r="FM19" s="462"/>
      <c r="FN19" s="462"/>
      <c r="FO19" s="462"/>
      <c r="FP19" s="462"/>
      <c r="FQ19" s="462"/>
      <c r="FR19" s="462"/>
      <c r="FS19" s="462"/>
      <c r="FT19" s="462"/>
      <c r="FU19" s="462"/>
      <c r="FV19" s="462"/>
      <c r="FW19" s="462"/>
      <c r="FX19" s="462"/>
      <c r="FY19" s="462"/>
      <c r="FZ19" s="462"/>
      <c r="GA19" s="462"/>
      <c r="GB19" s="462"/>
      <c r="GC19" s="462"/>
      <c r="GD19" s="462"/>
      <c r="GE19" s="462"/>
      <c r="GF19" s="462"/>
      <c r="GG19" s="462"/>
      <c r="GH19" s="462"/>
      <c r="GI19" s="462"/>
      <c r="GJ19" s="462"/>
      <c r="GK19" s="462"/>
      <c r="GL19" s="462"/>
      <c r="GM19" s="462"/>
      <c r="GN19" s="462"/>
      <c r="GO19" s="462"/>
      <c r="GP19" s="462"/>
      <c r="GQ19" s="462"/>
      <c r="GR19" s="462"/>
      <c r="GS19" s="462"/>
      <c r="GT19" s="462"/>
      <c r="GU19" s="462"/>
      <c r="GV19" s="462"/>
      <c r="GW19" s="462"/>
      <c r="GX19" s="462"/>
      <c r="GY19" s="462"/>
      <c r="GZ19" s="462"/>
      <c r="HA19" s="462"/>
      <c r="HB19" s="462"/>
      <c r="HC19" s="462"/>
      <c r="HD19" s="462"/>
      <c r="HE19" s="462"/>
      <c r="HF19" s="462"/>
      <c r="HG19" s="462"/>
      <c r="HH19" s="462"/>
      <c r="HI19" s="462"/>
      <c r="HJ19" s="462"/>
      <c r="HK19" s="462"/>
      <c r="HL19" s="462"/>
      <c r="HM19" s="462"/>
      <c r="HN19" s="462"/>
      <c r="HO19" s="462"/>
      <c r="HP19" s="462"/>
      <c r="HQ19" s="462"/>
      <c r="HR19" s="462"/>
      <c r="HS19" s="462"/>
      <c r="HT19" s="462"/>
      <c r="HU19" s="462"/>
      <c r="HV19" s="462"/>
      <c r="HW19" s="462"/>
      <c r="HX19" s="462"/>
      <c r="HY19" s="462"/>
      <c r="HZ19" s="462"/>
      <c r="IA19" s="462"/>
      <c r="IB19" s="462"/>
      <c r="IC19" s="462"/>
      <c r="ID19" s="462"/>
      <c r="IE19" s="462"/>
      <c r="IF19" s="462"/>
      <c r="IG19" s="462"/>
      <c r="IH19" s="462"/>
      <c r="II19" s="462"/>
      <c r="IJ19" s="462"/>
      <c r="IK19" s="462"/>
      <c r="IL19" s="462"/>
      <c r="IM19" s="462"/>
      <c r="IN19" s="462"/>
      <c r="IO19" s="462"/>
      <c r="IP19" s="462"/>
      <c r="IQ19" s="462"/>
      <c r="IR19" s="462"/>
      <c r="IS19" s="462"/>
      <c r="IT19" s="462"/>
      <c r="IU19" s="462"/>
      <c r="IV19" s="462"/>
      <c r="IW19" s="462"/>
      <c r="IX19" s="462"/>
      <c r="IY19" s="462"/>
      <c r="IZ19" s="462"/>
      <c r="JA19" s="462"/>
      <c r="JB19" s="462"/>
      <c r="JC19" s="462"/>
      <c r="JD19" s="462"/>
      <c r="JE19" s="462"/>
      <c r="JF19" s="462"/>
      <c r="JG19" s="462"/>
      <c r="JH19" s="462"/>
      <c r="JI19" s="462"/>
      <c r="JJ19" s="462"/>
      <c r="JK19" s="462"/>
      <c r="JL19" s="462"/>
      <c r="JM19" s="462"/>
      <c r="JN19" s="462"/>
      <c r="JO19" s="462"/>
      <c r="JP19" s="462"/>
      <c r="JQ19" s="462"/>
      <c r="JR19" s="462"/>
      <c r="JS19" s="462"/>
      <c r="JT19" s="462"/>
      <c r="JU19" s="462"/>
      <c r="JV19" s="462"/>
      <c r="JW19" s="462"/>
      <c r="JX19" s="462"/>
      <c r="JY19" s="462"/>
      <c r="JZ19" s="462"/>
      <c r="KA19" s="462"/>
      <c r="KB19" s="462"/>
      <c r="KC19" s="462"/>
      <c r="KD19" s="462"/>
      <c r="KE19" s="462"/>
      <c r="KF19" s="462"/>
      <c r="KG19" s="462"/>
      <c r="KH19" s="462"/>
      <c r="KI19" s="462"/>
      <c r="KJ19" s="462"/>
      <c r="KK19" s="462"/>
      <c r="KL19" s="462"/>
      <c r="KM19" s="462"/>
      <c r="KN19" s="462"/>
      <c r="KO19" s="462"/>
      <c r="KP19" s="462"/>
      <c r="KQ19" s="462"/>
      <c r="KR19" s="462"/>
      <c r="KS19" s="462"/>
      <c r="KT19" s="462"/>
      <c r="KU19" s="462"/>
      <c r="KV19" s="462"/>
      <c r="KW19" s="462"/>
      <c r="KX19" s="462"/>
      <c r="KY19" s="462"/>
      <c r="KZ19" s="462"/>
      <c r="LA19" s="462"/>
      <c r="LB19" s="462"/>
      <c r="LC19" s="462"/>
      <c r="LD19" s="462"/>
      <c r="LE19" s="462"/>
      <c r="LF19" s="462"/>
      <c r="LG19" s="462"/>
      <c r="LH19" s="462"/>
      <c r="LI19" s="462"/>
      <c r="LJ19" s="462"/>
      <c r="LK19" s="462"/>
      <c r="LL19" s="462"/>
      <c r="LM19" s="462"/>
      <c r="LN19" s="462"/>
      <c r="LO19" s="462"/>
      <c r="LP19" s="462"/>
      <c r="LQ19" s="462"/>
      <c r="LR19" s="462"/>
      <c r="LS19" s="462"/>
      <c r="LT19" s="462"/>
      <c r="LU19" s="462"/>
      <c r="LV19" s="462"/>
      <c r="LW19" s="462"/>
      <c r="LX19" s="462"/>
      <c r="LY19" s="462"/>
      <c r="LZ19" s="462"/>
      <c r="MA19" s="462"/>
      <c r="MB19" s="462"/>
      <c r="MC19" s="462"/>
      <c r="MD19" s="462"/>
      <c r="ME19" s="462"/>
      <c r="MF19" s="462"/>
      <c r="MG19" s="462"/>
      <c r="MH19" s="462"/>
      <c r="MI19" s="462"/>
      <c r="MJ19" s="462"/>
      <c r="MK19" s="462"/>
      <c r="ML19" s="462"/>
      <c r="MM19" s="462"/>
      <c r="MN19" s="462"/>
      <c r="MO19" s="462"/>
      <c r="MP19" s="462"/>
      <c r="MQ19" s="462"/>
      <c r="MR19" s="462"/>
      <c r="MS19" s="462"/>
      <c r="MT19" s="462"/>
      <c r="MU19" s="462"/>
      <c r="MV19" s="462"/>
      <c r="MW19" s="462"/>
      <c r="MX19" s="462"/>
      <c r="MY19" s="462"/>
      <c r="MZ19" s="462"/>
      <c r="NA19" s="462"/>
      <c r="NB19" s="462"/>
      <c r="NC19" s="462"/>
      <c r="ND19" s="462"/>
      <c r="NE19" s="462"/>
      <c r="NF19" s="462"/>
      <c r="NG19" s="462"/>
      <c r="NH19" s="462"/>
      <c r="NI19" s="462"/>
      <c r="NJ19" s="462"/>
      <c r="NK19" s="462"/>
      <c r="NL19" s="462"/>
      <c r="NM19" s="462"/>
      <c r="NN19" s="462"/>
      <c r="NO19" s="462"/>
      <c r="NP19" s="462"/>
      <c r="NQ19" s="462"/>
      <c r="NR19" s="462"/>
      <c r="NS19" s="462"/>
      <c r="NT19" s="462"/>
      <c r="NU19" s="462"/>
      <c r="NV19" s="462"/>
      <c r="NW19" s="462"/>
      <c r="NX19" s="462"/>
      <c r="NY19" s="462"/>
      <c r="NZ19" s="462"/>
      <c r="OA19" s="462"/>
      <c r="OB19" s="462"/>
      <c r="OC19" s="462"/>
      <c r="OD19" s="462"/>
      <c r="OE19" s="462"/>
      <c r="OF19" s="462"/>
      <c r="OG19" s="462"/>
      <c r="OH19" s="462"/>
      <c r="OI19" s="462"/>
      <c r="OJ19" s="462"/>
      <c r="OK19" s="462"/>
      <c r="OL19" s="462"/>
      <c r="OM19" s="462"/>
      <c r="ON19" s="462"/>
      <c r="OO19" s="462"/>
      <c r="OP19" s="462"/>
      <c r="OQ19" s="462"/>
      <c r="OR19" s="462"/>
      <c r="OS19" s="462"/>
      <c r="OT19" s="462"/>
      <c r="OU19" s="462"/>
      <c r="OV19" s="462"/>
      <c r="OW19" s="462"/>
      <c r="OX19" s="462"/>
      <c r="OY19" s="462"/>
      <c r="OZ19" s="462"/>
      <c r="PA19" s="462"/>
      <c r="PB19" s="462"/>
      <c r="PC19" s="462"/>
      <c r="PD19" s="462"/>
      <c r="PE19" s="462"/>
      <c r="PF19" s="462"/>
      <c r="PG19" s="462"/>
      <c r="PH19" s="462"/>
      <c r="PI19" s="462"/>
      <c r="PJ19" s="462"/>
      <c r="PK19" s="462"/>
      <c r="PL19" s="462"/>
      <c r="PM19" s="462"/>
      <c r="PN19" s="462"/>
      <c r="PO19" s="462"/>
      <c r="PP19" s="462"/>
      <c r="PQ19" s="462"/>
      <c r="PR19" s="462"/>
      <c r="PS19" s="462"/>
      <c r="PT19" s="462"/>
      <c r="PU19" s="462"/>
      <c r="PV19" s="462"/>
      <c r="PW19" s="462"/>
      <c r="PX19" s="462"/>
      <c r="PY19" s="462"/>
      <c r="PZ19" s="462"/>
      <c r="QA19" s="462"/>
      <c r="QB19" s="462"/>
      <c r="QC19" s="462"/>
      <c r="QD19" s="462"/>
      <c r="QE19" s="462"/>
      <c r="QF19" s="462"/>
      <c r="QG19" s="462"/>
      <c r="QH19" s="462"/>
      <c r="QI19" s="462"/>
      <c r="QJ19" s="462"/>
      <c r="QK19" s="462"/>
      <c r="QL19" s="462"/>
      <c r="QM19" s="462"/>
      <c r="QN19" s="462"/>
      <c r="QO19" s="462"/>
      <c r="QP19" s="462"/>
      <c r="QQ19" s="462"/>
      <c r="QR19" s="462"/>
      <c r="QS19" s="462"/>
      <c r="QT19" s="462"/>
      <c r="QU19" s="462"/>
      <c r="QV19" s="462"/>
      <c r="QW19" s="462"/>
      <c r="QX19" s="462"/>
      <c r="QY19" s="462"/>
      <c r="QZ19" s="462"/>
      <c r="RA19" s="462"/>
      <c r="RB19" s="462"/>
      <c r="RC19" s="462"/>
      <c r="RD19" s="462"/>
      <c r="RE19" s="462"/>
      <c r="RF19" s="462"/>
      <c r="RG19" s="462"/>
      <c r="RH19" s="462"/>
      <c r="RI19" s="462"/>
      <c r="RJ19" s="462"/>
      <c r="RK19" s="462"/>
      <c r="RL19" s="462"/>
      <c r="RM19" s="462"/>
      <c r="RN19" s="462"/>
      <c r="RO19" s="462"/>
      <c r="RP19" s="462"/>
      <c r="RQ19" s="462"/>
      <c r="RR19" s="462"/>
      <c r="RS19" s="462"/>
      <c r="RT19" s="462"/>
      <c r="RU19" s="462"/>
      <c r="RV19" s="462"/>
      <c r="RW19" s="462"/>
      <c r="RX19" s="462"/>
      <c r="RY19" s="462"/>
      <c r="RZ19" s="462"/>
      <c r="SA19" s="462"/>
      <c r="SB19" s="462"/>
      <c r="SC19" s="462"/>
      <c r="SD19" s="462"/>
      <c r="SE19" s="462"/>
      <c r="SF19" s="462"/>
      <c r="SG19" s="462"/>
      <c r="SH19" s="462"/>
      <c r="SI19" s="462"/>
      <c r="SJ19" s="462"/>
      <c r="SK19" s="462"/>
      <c r="SL19" s="462"/>
      <c r="SM19" s="462"/>
      <c r="SN19" s="462"/>
      <c r="SO19" s="462"/>
      <c r="SP19" s="462"/>
      <c r="SQ19" s="462"/>
      <c r="SR19" s="462"/>
      <c r="SS19" s="462"/>
      <c r="ST19" s="462"/>
      <c r="SU19" s="462"/>
      <c r="SV19" s="462"/>
      <c r="SW19" s="462"/>
      <c r="SX19" s="462"/>
      <c r="SY19" s="462"/>
      <c r="SZ19" s="462"/>
      <c r="TA19" s="462"/>
      <c r="TB19" s="462"/>
      <c r="TC19" s="462"/>
      <c r="TD19" s="462"/>
      <c r="TE19" s="462"/>
      <c r="TF19" s="462"/>
      <c r="TG19" s="462"/>
      <c r="TH19" s="462"/>
      <c r="TI19" s="462"/>
      <c r="TJ19" s="462"/>
      <c r="TK19" s="462"/>
      <c r="TL19" s="462"/>
      <c r="TM19" s="462"/>
      <c r="TN19" s="462"/>
      <c r="TO19" s="462"/>
      <c r="TP19" s="462"/>
      <c r="TQ19" s="462"/>
      <c r="TR19" s="462"/>
      <c r="TS19" s="462"/>
      <c r="TT19" s="462"/>
      <c r="TU19" s="462"/>
      <c r="TV19" s="462"/>
      <c r="TW19" s="462"/>
      <c r="TX19" s="462"/>
      <c r="TY19" s="462"/>
      <c r="TZ19" s="462"/>
      <c r="UA19" s="462"/>
      <c r="UB19" s="462"/>
      <c r="UC19" s="462"/>
      <c r="UD19" s="462"/>
      <c r="UE19" s="462"/>
      <c r="UF19" s="462"/>
      <c r="UG19" s="462"/>
      <c r="UH19" s="462"/>
      <c r="UI19" s="462"/>
      <c r="UJ19" s="462"/>
      <c r="UK19" s="462"/>
      <c r="UL19" s="462"/>
      <c r="UM19" s="462"/>
      <c r="UN19" s="462"/>
      <c r="UO19" s="462"/>
      <c r="UP19" s="462"/>
      <c r="UQ19" s="462"/>
      <c r="UR19" s="462"/>
      <c r="US19" s="462"/>
      <c r="UT19" s="462"/>
      <c r="UU19" s="462"/>
      <c r="UV19" s="462"/>
      <c r="UW19" s="462"/>
      <c r="UX19" s="462"/>
      <c r="UY19" s="462"/>
      <c r="UZ19" s="462"/>
      <c r="VA19" s="462"/>
      <c r="VB19" s="462"/>
      <c r="VC19" s="462"/>
      <c r="VD19" s="462"/>
      <c r="VE19" s="462"/>
      <c r="VF19" s="462"/>
      <c r="VG19" s="462"/>
      <c r="VH19" s="462"/>
      <c r="VI19" s="462"/>
      <c r="VJ19" s="462"/>
      <c r="VK19" s="462"/>
      <c r="VL19" s="462"/>
      <c r="VM19" s="462"/>
      <c r="VN19" s="462"/>
      <c r="VO19" s="462"/>
      <c r="VP19" s="462"/>
      <c r="VQ19" s="462"/>
      <c r="VR19" s="462"/>
      <c r="VS19" s="462"/>
      <c r="VT19" s="462"/>
      <c r="VU19" s="462"/>
      <c r="VV19" s="462"/>
      <c r="VW19" s="462"/>
      <c r="VX19" s="462"/>
      <c r="VY19" s="462"/>
      <c r="VZ19" s="462"/>
      <c r="WA19" s="462"/>
      <c r="WB19" s="462"/>
      <c r="WC19" s="462"/>
      <c r="WD19" s="462"/>
      <c r="WE19" s="462"/>
      <c r="WF19" s="462"/>
      <c r="WG19" s="462"/>
      <c r="WH19" s="462"/>
      <c r="WI19" s="462"/>
      <c r="WJ19" s="462"/>
      <c r="WK19" s="462"/>
      <c r="WL19" s="462"/>
      <c r="WM19" s="462"/>
      <c r="WN19" s="462"/>
      <c r="WO19" s="462"/>
      <c r="WP19" s="462"/>
      <c r="WQ19" s="462"/>
      <c r="WR19" s="462"/>
      <c r="WS19" s="462"/>
      <c r="WT19" s="462"/>
      <c r="WU19" s="462"/>
      <c r="WV19" s="462"/>
      <c r="WW19" s="462"/>
      <c r="WX19" s="462"/>
      <c r="WY19" s="462"/>
      <c r="WZ19" s="462"/>
      <c r="XA19" s="462"/>
      <c r="XB19" s="462"/>
      <c r="XC19" s="462"/>
      <c r="XD19" s="462"/>
      <c r="XE19" s="462"/>
      <c r="XF19" s="462"/>
      <c r="XG19" s="462"/>
      <c r="XH19" s="462"/>
      <c r="XI19" s="462"/>
      <c r="XJ19" s="462"/>
      <c r="XK19" s="462"/>
      <c r="XL19" s="462"/>
      <c r="XM19" s="462"/>
      <c r="XN19" s="462"/>
      <c r="XO19" s="462"/>
      <c r="XP19" s="462"/>
      <c r="XQ19" s="462"/>
      <c r="XR19" s="462"/>
      <c r="XS19" s="462"/>
      <c r="XT19" s="462"/>
      <c r="XU19" s="462"/>
      <c r="XV19" s="462"/>
      <c r="XW19" s="462"/>
      <c r="XX19" s="462"/>
      <c r="XY19" s="462"/>
      <c r="XZ19" s="462"/>
      <c r="YA19" s="462"/>
      <c r="YB19" s="462"/>
      <c r="YC19" s="462"/>
      <c r="YD19" s="462"/>
      <c r="YE19" s="462"/>
      <c r="YF19" s="462"/>
      <c r="YG19" s="462"/>
      <c r="YH19" s="462"/>
      <c r="YI19" s="462"/>
      <c r="YJ19" s="462"/>
      <c r="YK19" s="462"/>
      <c r="YL19" s="462"/>
      <c r="YM19" s="462"/>
      <c r="YN19" s="462"/>
      <c r="YO19" s="462"/>
      <c r="YP19" s="462"/>
      <c r="YQ19" s="462"/>
      <c r="YR19" s="462"/>
      <c r="YS19" s="462"/>
      <c r="YT19" s="462"/>
      <c r="YU19" s="462"/>
      <c r="YV19" s="462"/>
      <c r="YW19" s="462"/>
      <c r="YX19" s="462"/>
      <c r="YY19" s="462"/>
      <c r="YZ19" s="462"/>
      <c r="ZA19" s="462"/>
      <c r="ZB19" s="462"/>
      <c r="ZC19" s="462"/>
      <c r="ZD19" s="462"/>
      <c r="ZE19" s="462"/>
      <c r="ZF19" s="462"/>
      <c r="ZG19" s="462"/>
      <c r="ZH19" s="462"/>
      <c r="ZI19" s="462"/>
      <c r="ZJ19" s="462"/>
      <c r="ZK19" s="462"/>
      <c r="ZL19" s="462"/>
      <c r="ZM19" s="462"/>
      <c r="ZN19" s="462"/>
      <c r="ZO19" s="462"/>
      <c r="ZP19" s="462"/>
      <c r="ZQ19" s="462"/>
      <c r="ZR19" s="462"/>
      <c r="ZS19" s="462"/>
      <c r="ZT19" s="462"/>
      <c r="ZU19" s="462"/>
      <c r="ZV19" s="462"/>
      <c r="ZW19" s="462"/>
      <c r="ZX19" s="462"/>
      <c r="ZY19" s="462"/>
      <c r="ZZ19" s="462"/>
      <c r="AAA19" s="462"/>
      <c r="AAB19" s="462"/>
      <c r="AAC19" s="462"/>
      <c r="AAD19" s="462"/>
      <c r="AAE19" s="462"/>
      <c r="AAF19" s="462"/>
      <c r="AAG19" s="462"/>
      <c r="AAH19" s="462"/>
      <c r="AAI19" s="462"/>
      <c r="AAJ19" s="462"/>
      <c r="AAK19" s="462"/>
      <c r="AAL19" s="462"/>
      <c r="AAM19" s="462"/>
      <c r="AAN19" s="462"/>
      <c r="AAO19" s="462"/>
      <c r="AAP19" s="462"/>
      <c r="AAQ19" s="462"/>
      <c r="AAR19" s="462"/>
      <c r="AAS19" s="462"/>
      <c r="AAT19" s="462"/>
      <c r="AAU19" s="462"/>
      <c r="AAV19" s="462"/>
      <c r="AAW19" s="462"/>
      <c r="AAX19" s="462"/>
      <c r="AAY19" s="462"/>
      <c r="AAZ19" s="462"/>
      <c r="ABA19" s="462"/>
      <c r="ABB19" s="462"/>
      <c r="ABC19" s="462"/>
      <c r="ABD19" s="462"/>
      <c r="ABE19" s="462"/>
      <c r="ABF19" s="462"/>
      <c r="ABG19" s="462"/>
      <c r="ABH19" s="462"/>
      <c r="ABI19" s="462"/>
      <c r="ABJ19" s="462"/>
      <c r="ABK19" s="462"/>
      <c r="ABL19" s="462"/>
      <c r="ABM19" s="462"/>
      <c r="ABN19" s="462"/>
      <c r="ABO19" s="462"/>
      <c r="ABP19" s="462"/>
      <c r="ABQ19" s="462"/>
      <c r="ABR19" s="462"/>
      <c r="ABS19" s="462"/>
      <c r="ABT19" s="462"/>
      <c r="ABU19" s="462"/>
      <c r="ABV19" s="462"/>
      <c r="ABW19" s="462"/>
      <c r="ABX19" s="462"/>
      <c r="ABY19" s="462"/>
      <c r="ABZ19" s="462"/>
      <c r="ACA19" s="462"/>
      <c r="ACB19" s="462"/>
      <c r="ACC19" s="462"/>
      <c r="ACD19" s="462"/>
      <c r="ACE19" s="462"/>
      <c r="ACF19" s="462"/>
      <c r="ACG19" s="462"/>
      <c r="ACH19" s="462"/>
      <c r="ACI19" s="462"/>
      <c r="ACJ19" s="462"/>
      <c r="ACK19" s="462"/>
      <c r="ACL19" s="462"/>
      <c r="ACM19" s="462"/>
      <c r="ACN19" s="462"/>
      <c r="ACO19" s="462"/>
      <c r="ACP19" s="462"/>
      <c r="ACQ19" s="462"/>
      <c r="ACR19" s="462"/>
      <c r="ACS19" s="462"/>
      <c r="ACT19" s="462"/>
      <c r="ACU19" s="462"/>
      <c r="ACV19" s="462"/>
      <c r="ACW19" s="462"/>
      <c r="ACX19" s="462"/>
      <c r="ACY19" s="462"/>
      <c r="ACZ19" s="462"/>
      <c r="ADA19" s="462"/>
      <c r="ADB19" s="462"/>
      <c r="ADC19" s="462"/>
      <c r="ADD19" s="462"/>
      <c r="ADE19" s="462"/>
      <c r="ADF19" s="462"/>
      <c r="ADG19" s="462"/>
      <c r="ADH19" s="462"/>
      <c r="ADI19" s="462"/>
      <c r="ADJ19" s="462"/>
      <c r="ADK19" s="462"/>
      <c r="ADL19" s="462"/>
      <c r="ADM19" s="462"/>
      <c r="ADN19" s="462"/>
      <c r="ADO19" s="462"/>
      <c r="ADP19" s="462"/>
      <c r="ADQ19" s="462"/>
      <c r="ADR19" s="462"/>
      <c r="ADS19" s="462"/>
      <c r="ADT19" s="462"/>
      <c r="ADU19" s="462"/>
      <c r="ADV19" s="462"/>
      <c r="ADW19" s="462"/>
      <c r="ADX19" s="462"/>
      <c r="ADY19" s="462"/>
      <c r="ADZ19" s="462"/>
      <c r="AEA19" s="462"/>
      <c r="AEB19" s="462"/>
      <c r="AEC19" s="462"/>
      <c r="AED19" s="462"/>
      <c r="AEE19" s="462"/>
      <c r="AEF19" s="462"/>
      <c r="AEG19" s="462"/>
      <c r="AEH19" s="462"/>
      <c r="AEI19" s="462"/>
      <c r="AEJ19" s="462"/>
      <c r="AEK19" s="462"/>
      <c r="AEL19" s="462"/>
      <c r="AEM19" s="462"/>
      <c r="AEN19" s="462"/>
      <c r="AEO19" s="462"/>
      <c r="AEP19" s="462"/>
      <c r="AEQ19" s="462"/>
      <c r="AER19" s="462"/>
      <c r="AES19" s="462"/>
      <c r="AET19" s="462"/>
      <c r="AEU19" s="462"/>
      <c r="AEV19" s="462"/>
      <c r="AEW19" s="462"/>
      <c r="AEX19" s="462"/>
      <c r="AEY19" s="462"/>
      <c r="AEZ19" s="462"/>
      <c r="AFA19" s="462"/>
      <c r="AFB19" s="462"/>
      <c r="AFC19" s="462"/>
      <c r="AFD19" s="462"/>
      <c r="AFE19" s="462"/>
      <c r="AFF19" s="462"/>
      <c r="AFG19" s="462"/>
      <c r="AFH19" s="462"/>
      <c r="AFI19" s="462"/>
      <c r="AFJ19" s="462"/>
      <c r="AFK19" s="462"/>
      <c r="AFL19" s="462"/>
      <c r="AFM19" s="462"/>
      <c r="AFN19" s="462"/>
      <c r="AFO19" s="462"/>
      <c r="AFP19" s="462"/>
      <c r="AFQ19" s="462"/>
      <c r="AFR19" s="462"/>
      <c r="AFS19" s="462"/>
      <c r="AFT19" s="462"/>
      <c r="AFU19" s="462"/>
    </row>
    <row r="20" spans="1:853" s="466" customFormat="1">
      <c r="A20" s="174"/>
      <c r="B20" s="175" t="s">
        <v>7</v>
      </c>
      <c r="C20" s="397"/>
      <c r="D20" s="176"/>
      <c r="E20" s="177">
        <f t="shared" ref="E20:J20" si="9">SUM(E21:E21)</f>
        <v>0</v>
      </c>
      <c r="F20" s="177">
        <f t="shared" si="9"/>
        <v>0</v>
      </c>
      <c r="G20" s="177">
        <f t="shared" si="9"/>
        <v>0</v>
      </c>
      <c r="H20" s="177">
        <f t="shared" si="9"/>
        <v>0</v>
      </c>
      <c r="I20" s="177">
        <f t="shared" si="9"/>
        <v>0</v>
      </c>
      <c r="J20" s="177">
        <f t="shared" si="9"/>
        <v>0</v>
      </c>
      <c r="K20" s="177">
        <f>SUM(K21:K21)</f>
        <v>0</v>
      </c>
      <c r="L20" s="177">
        <f>SUM(L21:L21)</f>
        <v>0</v>
      </c>
      <c r="M20" s="177">
        <f t="shared" ref="M20:BN20" si="10">SUM(M21:M21)</f>
        <v>0</v>
      </c>
      <c r="N20" s="177">
        <f t="shared" si="10"/>
        <v>0</v>
      </c>
      <c r="O20" s="177">
        <f t="shared" si="10"/>
        <v>0</v>
      </c>
      <c r="P20" s="177">
        <f t="shared" si="10"/>
        <v>0</v>
      </c>
      <c r="Q20" s="177">
        <f t="shared" si="10"/>
        <v>0</v>
      </c>
      <c r="R20" s="177">
        <f t="shared" si="10"/>
        <v>0</v>
      </c>
      <c r="S20" s="177">
        <f t="shared" si="10"/>
        <v>0</v>
      </c>
      <c r="T20" s="177">
        <f t="shared" si="10"/>
        <v>0</v>
      </c>
      <c r="U20" s="177">
        <f t="shared" si="10"/>
        <v>0</v>
      </c>
      <c r="V20" s="177">
        <f t="shared" si="10"/>
        <v>0</v>
      </c>
      <c r="W20" s="177">
        <f>SUM(W21:W21)</f>
        <v>0</v>
      </c>
      <c r="X20" s="177">
        <f>SUM(X21:X21)</f>
        <v>0</v>
      </c>
      <c r="Y20" s="177">
        <f>SUM(Y21:Y21)</f>
        <v>0</v>
      </c>
      <c r="Z20" s="177">
        <f>SUM(Z21:Z21)</f>
        <v>0</v>
      </c>
      <c r="AA20" s="177">
        <f t="shared" si="10"/>
        <v>0</v>
      </c>
      <c r="AB20" s="177">
        <f t="shared" si="10"/>
        <v>0</v>
      </c>
      <c r="AC20" s="177">
        <f>SUM(AC21:AC21)</f>
        <v>0</v>
      </c>
      <c r="AD20" s="177">
        <f>SUM(AD21:AD21)</f>
        <v>0</v>
      </c>
      <c r="AE20" s="177">
        <f t="shared" si="10"/>
        <v>0</v>
      </c>
      <c r="AF20" s="177">
        <f t="shared" si="10"/>
        <v>0</v>
      </c>
      <c r="AG20" s="177">
        <f t="shared" si="10"/>
        <v>0</v>
      </c>
      <c r="AH20" s="177">
        <f t="shared" si="10"/>
        <v>0</v>
      </c>
      <c r="AI20" s="177">
        <f t="shared" si="10"/>
        <v>0</v>
      </c>
      <c r="AJ20" s="177">
        <f t="shared" si="10"/>
        <v>0</v>
      </c>
      <c r="AK20" s="177">
        <f t="shared" si="10"/>
        <v>0</v>
      </c>
      <c r="AL20" s="177">
        <f t="shared" si="10"/>
        <v>0</v>
      </c>
      <c r="AM20" s="177">
        <f t="shared" si="10"/>
        <v>0</v>
      </c>
      <c r="AN20" s="177">
        <f t="shared" si="10"/>
        <v>0</v>
      </c>
      <c r="AO20" s="177">
        <f t="shared" si="10"/>
        <v>0</v>
      </c>
      <c r="AP20" s="177">
        <f t="shared" si="10"/>
        <v>0</v>
      </c>
      <c r="AQ20" s="177">
        <f t="shared" si="10"/>
        <v>0</v>
      </c>
      <c r="AR20" s="177">
        <f t="shared" si="10"/>
        <v>0</v>
      </c>
      <c r="AS20" s="177">
        <f t="shared" si="10"/>
        <v>0</v>
      </c>
      <c r="AT20" s="177">
        <f t="shared" si="10"/>
        <v>0</v>
      </c>
      <c r="AU20" s="177">
        <f t="shared" si="10"/>
        <v>0</v>
      </c>
      <c r="AV20" s="177">
        <f t="shared" si="10"/>
        <v>0</v>
      </c>
      <c r="AW20" s="177">
        <f t="shared" si="10"/>
        <v>0</v>
      </c>
      <c r="AX20" s="177">
        <f t="shared" si="10"/>
        <v>0</v>
      </c>
      <c r="AY20" s="177">
        <f t="shared" si="10"/>
        <v>0</v>
      </c>
      <c r="AZ20" s="177">
        <f t="shared" si="10"/>
        <v>0</v>
      </c>
      <c r="BA20" s="177">
        <f t="shared" si="10"/>
        <v>0</v>
      </c>
      <c r="BB20" s="177">
        <f t="shared" si="10"/>
        <v>0</v>
      </c>
      <c r="BC20" s="177">
        <f t="shared" si="10"/>
        <v>0</v>
      </c>
      <c r="BD20" s="177">
        <f t="shared" si="10"/>
        <v>0</v>
      </c>
      <c r="BE20" s="177">
        <f t="shared" si="10"/>
        <v>0</v>
      </c>
      <c r="BF20" s="177">
        <f t="shared" si="10"/>
        <v>0</v>
      </c>
      <c r="BG20" s="177">
        <f t="shared" si="10"/>
        <v>0</v>
      </c>
      <c r="BH20" s="177">
        <f t="shared" si="10"/>
        <v>0</v>
      </c>
      <c r="BI20" s="177">
        <f t="shared" si="10"/>
        <v>0</v>
      </c>
      <c r="BJ20" s="177">
        <f t="shared" si="10"/>
        <v>0</v>
      </c>
      <c r="BK20" s="177">
        <f t="shared" si="10"/>
        <v>0</v>
      </c>
      <c r="BL20" s="177">
        <f t="shared" si="10"/>
        <v>0</v>
      </c>
      <c r="BM20" s="177">
        <f t="shared" si="10"/>
        <v>0</v>
      </c>
      <c r="BN20" s="177">
        <f t="shared" si="10"/>
        <v>0</v>
      </c>
      <c r="BO20" s="462"/>
      <c r="BP20" s="462"/>
      <c r="BQ20" s="462"/>
      <c r="BR20" s="462"/>
      <c r="BS20" s="462"/>
      <c r="BT20" s="462"/>
      <c r="BU20" s="462"/>
      <c r="BV20" s="462"/>
      <c r="BW20" s="462"/>
      <c r="BX20" s="462"/>
      <c r="BY20" s="462"/>
      <c r="BZ20" s="462"/>
      <c r="CA20" s="462"/>
      <c r="CB20" s="462"/>
      <c r="CC20" s="462"/>
      <c r="CD20" s="462"/>
      <c r="CE20" s="462"/>
      <c r="CF20" s="462"/>
      <c r="CG20" s="462"/>
      <c r="CH20" s="462"/>
      <c r="CI20" s="462"/>
      <c r="CJ20" s="462"/>
      <c r="CK20" s="462"/>
      <c r="CL20" s="462"/>
      <c r="CM20" s="462"/>
      <c r="CN20" s="462"/>
      <c r="CO20" s="462"/>
      <c r="CP20" s="462"/>
      <c r="CQ20" s="462"/>
      <c r="CR20" s="462"/>
      <c r="CS20" s="462"/>
      <c r="CT20" s="462"/>
      <c r="CU20" s="462"/>
      <c r="CV20" s="462"/>
      <c r="CW20" s="462"/>
      <c r="CX20" s="462"/>
      <c r="CY20" s="462"/>
      <c r="CZ20" s="462"/>
      <c r="DA20" s="462"/>
      <c r="DB20" s="462"/>
      <c r="DC20" s="462"/>
      <c r="DD20" s="462"/>
      <c r="DE20" s="462"/>
      <c r="DF20" s="462"/>
      <c r="DG20" s="462"/>
      <c r="DH20" s="462"/>
      <c r="DI20" s="462"/>
      <c r="DJ20" s="462"/>
      <c r="DK20" s="462"/>
      <c r="DL20" s="462"/>
      <c r="DM20" s="462"/>
      <c r="DN20" s="462"/>
      <c r="DO20" s="462"/>
      <c r="DP20" s="462"/>
      <c r="DQ20" s="462"/>
      <c r="DR20" s="462"/>
      <c r="DS20" s="462"/>
      <c r="DT20" s="462"/>
      <c r="DU20" s="462"/>
      <c r="DV20" s="462"/>
      <c r="DW20" s="462"/>
      <c r="DX20" s="462"/>
      <c r="DY20" s="462"/>
      <c r="DZ20" s="462"/>
      <c r="EA20" s="462"/>
      <c r="EB20" s="462"/>
      <c r="EC20" s="462"/>
      <c r="ED20" s="462"/>
      <c r="EE20" s="462"/>
      <c r="EF20" s="462"/>
      <c r="EG20" s="462"/>
      <c r="EH20" s="462"/>
      <c r="EI20" s="462"/>
      <c r="EJ20" s="462"/>
      <c r="EK20" s="462"/>
      <c r="EL20" s="462"/>
      <c r="EM20" s="462"/>
      <c r="EN20" s="462"/>
      <c r="EO20" s="462"/>
      <c r="EP20" s="462"/>
      <c r="EQ20" s="462"/>
      <c r="ER20" s="462"/>
      <c r="ES20" s="462"/>
      <c r="ET20" s="462"/>
      <c r="EU20" s="462"/>
      <c r="EV20" s="462"/>
      <c r="EW20" s="462"/>
      <c r="EX20" s="462"/>
      <c r="EY20" s="462"/>
      <c r="EZ20" s="462"/>
      <c r="FA20" s="462"/>
      <c r="FB20" s="462"/>
      <c r="FC20" s="462"/>
      <c r="FD20" s="462"/>
      <c r="FE20" s="462"/>
      <c r="FF20" s="462"/>
      <c r="FG20" s="462"/>
      <c r="FH20" s="462"/>
      <c r="FI20" s="462"/>
      <c r="FJ20" s="462"/>
      <c r="FK20" s="462"/>
      <c r="FL20" s="462"/>
      <c r="FM20" s="462"/>
      <c r="FN20" s="462"/>
      <c r="FO20" s="462"/>
      <c r="FP20" s="462"/>
      <c r="FQ20" s="462"/>
      <c r="FR20" s="462"/>
      <c r="FS20" s="462"/>
      <c r="FT20" s="462"/>
      <c r="FU20" s="462"/>
      <c r="FV20" s="462"/>
      <c r="FW20" s="462"/>
      <c r="FX20" s="462"/>
      <c r="FY20" s="462"/>
      <c r="FZ20" s="462"/>
      <c r="GA20" s="462"/>
      <c r="GB20" s="462"/>
      <c r="GC20" s="462"/>
      <c r="GD20" s="462"/>
      <c r="GE20" s="462"/>
      <c r="GF20" s="462"/>
      <c r="GG20" s="462"/>
      <c r="GH20" s="462"/>
      <c r="GI20" s="462"/>
      <c r="GJ20" s="462"/>
      <c r="GK20" s="462"/>
      <c r="GL20" s="462"/>
      <c r="GM20" s="462"/>
      <c r="GN20" s="462"/>
      <c r="GO20" s="462"/>
      <c r="GP20" s="462"/>
      <c r="GQ20" s="462"/>
      <c r="GR20" s="462"/>
      <c r="GS20" s="462"/>
      <c r="GT20" s="462"/>
      <c r="GU20" s="462"/>
      <c r="GV20" s="462"/>
      <c r="GW20" s="462"/>
      <c r="GX20" s="462"/>
      <c r="GY20" s="462"/>
      <c r="GZ20" s="462"/>
      <c r="HA20" s="462"/>
      <c r="HB20" s="462"/>
      <c r="HC20" s="462"/>
      <c r="HD20" s="462"/>
      <c r="HE20" s="462"/>
      <c r="HF20" s="462"/>
      <c r="HG20" s="462"/>
      <c r="HH20" s="462"/>
      <c r="HI20" s="462"/>
      <c r="HJ20" s="462"/>
      <c r="HK20" s="462"/>
      <c r="HL20" s="462"/>
      <c r="HM20" s="462"/>
      <c r="HN20" s="462"/>
      <c r="HO20" s="462"/>
      <c r="HP20" s="462"/>
      <c r="HQ20" s="462"/>
      <c r="HR20" s="462"/>
      <c r="HS20" s="462"/>
      <c r="HT20" s="462"/>
      <c r="HU20" s="462"/>
      <c r="HV20" s="462"/>
      <c r="HW20" s="462"/>
      <c r="HX20" s="462"/>
      <c r="HY20" s="462"/>
      <c r="HZ20" s="462"/>
      <c r="IA20" s="462"/>
      <c r="IB20" s="462"/>
      <c r="IC20" s="462"/>
      <c r="ID20" s="462"/>
      <c r="IE20" s="462"/>
      <c r="IF20" s="462"/>
      <c r="IG20" s="462"/>
      <c r="IH20" s="462"/>
      <c r="II20" s="462"/>
      <c r="IJ20" s="462"/>
      <c r="IK20" s="462"/>
      <c r="IL20" s="462"/>
      <c r="IM20" s="462"/>
      <c r="IN20" s="462"/>
      <c r="IO20" s="462"/>
      <c r="IP20" s="462"/>
      <c r="IQ20" s="462"/>
      <c r="IR20" s="462"/>
      <c r="IS20" s="462"/>
      <c r="IT20" s="462"/>
      <c r="IU20" s="462"/>
      <c r="IV20" s="462"/>
      <c r="IW20" s="462"/>
      <c r="IX20" s="462"/>
      <c r="IY20" s="462"/>
      <c r="IZ20" s="462"/>
      <c r="JA20" s="462"/>
      <c r="JB20" s="462"/>
      <c r="JC20" s="462"/>
      <c r="JD20" s="462"/>
      <c r="JE20" s="462"/>
      <c r="JF20" s="462"/>
      <c r="JG20" s="462"/>
      <c r="JH20" s="462"/>
      <c r="JI20" s="462"/>
      <c r="JJ20" s="462"/>
      <c r="JK20" s="462"/>
      <c r="JL20" s="462"/>
      <c r="JM20" s="462"/>
      <c r="JN20" s="462"/>
      <c r="JO20" s="462"/>
      <c r="JP20" s="462"/>
      <c r="JQ20" s="462"/>
      <c r="JR20" s="462"/>
      <c r="JS20" s="462"/>
      <c r="JT20" s="462"/>
      <c r="JU20" s="462"/>
      <c r="JV20" s="462"/>
      <c r="JW20" s="462"/>
      <c r="JX20" s="462"/>
      <c r="JY20" s="462"/>
      <c r="JZ20" s="462"/>
      <c r="KA20" s="462"/>
      <c r="KB20" s="462"/>
      <c r="KC20" s="462"/>
      <c r="KD20" s="462"/>
      <c r="KE20" s="462"/>
      <c r="KF20" s="462"/>
      <c r="KG20" s="462"/>
      <c r="KH20" s="462"/>
      <c r="KI20" s="462"/>
      <c r="KJ20" s="462"/>
      <c r="KK20" s="462"/>
      <c r="KL20" s="462"/>
      <c r="KM20" s="462"/>
      <c r="KN20" s="462"/>
      <c r="KO20" s="462"/>
      <c r="KP20" s="462"/>
      <c r="KQ20" s="462"/>
      <c r="KR20" s="462"/>
      <c r="KS20" s="462"/>
      <c r="KT20" s="462"/>
      <c r="KU20" s="462"/>
      <c r="KV20" s="462"/>
      <c r="KW20" s="462"/>
      <c r="KX20" s="462"/>
      <c r="KY20" s="462"/>
      <c r="KZ20" s="462"/>
      <c r="LA20" s="462"/>
      <c r="LB20" s="462"/>
      <c r="LC20" s="462"/>
      <c r="LD20" s="462"/>
      <c r="LE20" s="462"/>
      <c r="LF20" s="462"/>
      <c r="LG20" s="462"/>
      <c r="LH20" s="462"/>
      <c r="LI20" s="462"/>
      <c r="LJ20" s="462"/>
      <c r="LK20" s="462"/>
      <c r="LL20" s="462"/>
      <c r="LM20" s="462"/>
      <c r="LN20" s="462"/>
      <c r="LO20" s="462"/>
      <c r="LP20" s="462"/>
      <c r="LQ20" s="462"/>
      <c r="LR20" s="462"/>
      <c r="LS20" s="462"/>
      <c r="LT20" s="462"/>
      <c r="LU20" s="462"/>
      <c r="LV20" s="462"/>
      <c r="LW20" s="462"/>
      <c r="LX20" s="462"/>
      <c r="LY20" s="462"/>
      <c r="LZ20" s="462"/>
      <c r="MA20" s="462"/>
      <c r="MB20" s="462"/>
      <c r="MC20" s="462"/>
      <c r="MD20" s="462"/>
      <c r="ME20" s="462"/>
      <c r="MF20" s="462"/>
      <c r="MG20" s="462"/>
      <c r="MH20" s="462"/>
      <c r="MI20" s="462"/>
      <c r="MJ20" s="462"/>
      <c r="MK20" s="462"/>
      <c r="ML20" s="462"/>
      <c r="MM20" s="462"/>
      <c r="MN20" s="462"/>
      <c r="MO20" s="462"/>
      <c r="MP20" s="462"/>
      <c r="MQ20" s="462"/>
      <c r="MR20" s="462"/>
      <c r="MS20" s="462"/>
      <c r="MT20" s="462"/>
      <c r="MU20" s="462"/>
      <c r="MV20" s="462"/>
      <c r="MW20" s="462"/>
      <c r="MX20" s="462"/>
      <c r="MY20" s="462"/>
      <c r="MZ20" s="462"/>
      <c r="NA20" s="462"/>
      <c r="NB20" s="462"/>
      <c r="NC20" s="462"/>
      <c r="ND20" s="462"/>
      <c r="NE20" s="462"/>
      <c r="NF20" s="462"/>
      <c r="NG20" s="462"/>
      <c r="NH20" s="462"/>
      <c r="NI20" s="462"/>
      <c r="NJ20" s="462"/>
      <c r="NK20" s="462"/>
      <c r="NL20" s="462"/>
      <c r="NM20" s="462"/>
      <c r="NN20" s="462"/>
      <c r="NO20" s="462"/>
      <c r="NP20" s="462"/>
      <c r="NQ20" s="462"/>
      <c r="NR20" s="462"/>
      <c r="NS20" s="462"/>
      <c r="NT20" s="462"/>
      <c r="NU20" s="462"/>
      <c r="NV20" s="462"/>
      <c r="NW20" s="462"/>
      <c r="NX20" s="462"/>
      <c r="NY20" s="462"/>
      <c r="NZ20" s="462"/>
      <c r="OA20" s="462"/>
      <c r="OB20" s="462"/>
      <c r="OC20" s="462"/>
      <c r="OD20" s="462"/>
      <c r="OE20" s="462"/>
      <c r="OF20" s="462"/>
      <c r="OG20" s="462"/>
      <c r="OH20" s="462"/>
      <c r="OI20" s="462"/>
      <c r="OJ20" s="462"/>
      <c r="OK20" s="462"/>
      <c r="OL20" s="462"/>
      <c r="OM20" s="462"/>
      <c r="ON20" s="462"/>
      <c r="OO20" s="462"/>
      <c r="OP20" s="462"/>
      <c r="OQ20" s="462"/>
      <c r="OR20" s="462"/>
      <c r="OS20" s="462"/>
      <c r="OT20" s="462"/>
      <c r="OU20" s="462"/>
      <c r="OV20" s="462"/>
      <c r="OW20" s="462"/>
      <c r="OX20" s="462"/>
      <c r="OY20" s="462"/>
      <c r="OZ20" s="462"/>
      <c r="PA20" s="462"/>
      <c r="PB20" s="462"/>
      <c r="PC20" s="462"/>
      <c r="PD20" s="462"/>
      <c r="PE20" s="462"/>
      <c r="PF20" s="462"/>
      <c r="PG20" s="462"/>
      <c r="PH20" s="462"/>
      <c r="PI20" s="462"/>
      <c r="PJ20" s="462"/>
      <c r="PK20" s="462"/>
      <c r="PL20" s="462"/>
      <c r="PM20" s="462"/>
      <c r="PN20" s="462"/>
      <c r="PO20" s="462"/>
      <c r="PP20" s="462"/>
      <c r="PQ20" s="462"/>
      <c r="PR20" s="462"/>
      <c r="PS20" s="462"/>
      <c r="PT20" s="462"/>
      <c r="PU20" s="462"/>
      <c r="PV20" s="462"/>
      <c r="PW20" s="462"/>
      <c r="PX20" s="462"/>
      <c r="PY20" s="462"/>
      <c r="PZ20" s="462"/>
      <c r="QA20" s="462"/>
      <c r="QB20" s="462"/>
      <c r="QC20" s="462"/>
      <c r="QD20" s="462"/>
      <c r="QE20" s="462"/>
      <c r="QF20" s="462"/>
      <c r="QG20" s="462"/>
      <c r="QH20" s="462"/>
      <c r="QI20" s="462"/>
      <c r="QJ20" s="462"/>
      <c r="QK20" s="462"/>
      <c r="QL20" s="462"/>
      <c r="QM20" s="462"/>
      <c r="QN20" s="462"/>
      <c r="QO20" s="462"/>
      <c r="QP20" s="462"/>
      <c r="QQ20" s="462"/>
      <c r="QR20" s="462"/>
      <c r="QS20" s="462"/>
      <c r="QT20" s="462"/>
      <c r="QU20" s="462"/>
      <c r="QV20" s="462"/>
      <c r="QW20" s="462"/>
      <c r="QX20" s="462"/>
      <c r="QY20" s="462"/>
      <c r="QZ20" s="462"/>
      <c r="RA20" s="462"/>
      <c r="RB20" s="462"/>
      <c r="RC20" s="462"/>
      <c r="RD20" s="462"/>
      <c r="RE20" s="462"/>
      <c r="RF20" s="462"/>
      <c r="RG20" s="462"/>
      <c r="RH20" s="462"/>
      <c r="RI20" s="462"/>
      <c r="RJ20" s="462"/>
      <c r="RK20" s="462"/>
      <c r="RL20" s="462"/>
      <c r="RM20" s="462"/>
      <c r="RN20" s="462"/>
      <c r="RO20" s="462"/>
      <c r="RP20" s="462"/>
      <c r="RQ20" s="462"/>
      <c r="RR20" s="462"/>
      <c r="RS20" s="462"/>
      <c r="RT20" s="462"/>
      <c r="RU20" s="462"/>
      <c r="RV20" s="462"/>
      <c r="RW20" s="462"/>
      <c r="RX20" s="462"/>
      <c r="RY20" s="462"/>
      <c r="RZ20" s="462"/>
      <c r="SA20" s="462"/>
      <c r="SB20" s="462"/>
      <c r="SC20" s="462"/>
      <c r="SD20" s="462"/>
      <c r="SE20" s="462"/>
      <c r="SF20" s="462"/>
      <c r="SG20" s="462"/>
      <c r="SH20" s="462"/>
      <c r="SI20" s="462"/>
      <c r="SJ20" s="462"/>
      <c r="SK20" s="462"/>
      <c r="SL20" s="462"/>
      <c r="SM20" s="462"/>
      <c r="SN20" s="462"/>
      <c r="SO20" s="462"/>
      <c r="SP20" s="462"/>
      <c r="SQ20" s="462"/>
      <c r="SR20" s="462"/>
      <c r="SS20" s="462"/>
      <c r="ST20" s="462"/>
      <c r="SU20" s="462"/>
      <c r="SV20" s="462"/>
      <c r="SW20" s="462"/>
      <c r="SX20" s="462"/>
      <c r="SY20" s="462"/>
      <c r="SZ20" s="462"/>
      <c r="TA20" s="462"/>
      <c r="TB20" s="462"/>
      <c r="TC20" s="462"/>
      <c r="TD20" s="462"/>
      <c r="TE20" s="462"/>
      <c r="TF20" s="462"/>
      <c r="TG20" s="462"/>
      <c r="TH20" s="462"/>
      <c r="TI20" s="462"/>
      <c r="TJ20" s="462"/>
      <c r="TK20" s="462"/>
      <c r="TL20" s="462"/>
      <c r="TM20" s="462"/>
      <c r="TN20" s="462"/>
      <c r="TO20" s="462"/>
      <c r="TP20" s="462"/>
      <c r="TQ20" s="462"/>
      <c r="TR20" s="462"/>
      <c r="TS20" s="462"/>
      <c r="TT20" s="462"/>
      <c r="TU20" s="462"/>
      <c r="TV20" s="462"/>
      <c r="TW20" s="462"/>
      <c r="TX20" s="462"/>
      <c r="TY20" s="462"/>
      <c r="TZ20" s="462"/>
      <c r="UA20" s="462"/>
      <c r="UB20" s="462"/>
      <c r="UC20" s="462"/>
      <c r="UD20" s="462"/>
      <c r="UE20" s="462"/>
      <c r="UF20" s="462"/>
      <c r="UG20" s="462"/>
      <c r="UH20" s="462"/>
      <c r="UI20" s="462"/>
      <c r="UJ20" s="462"/>
      <c r="UK20" s="462"/>
      <c r="UL20" s="462"/>
      <c r="UM20" s="462"/>
      <c r="UN20" s="462"/>
      <c r="UO20" s="462"/>
      <c r="UP20" s="462"/>
      <c r="UQ20" s="462"/>
      <c r="UR20" s="462"/>
      <c r="US20" s="462"/>
      <c r="UT20" s="462"/>
      <c r="UU20" s="462"/>
      <c r="UV20" s="462"/>
      <c r="UW20" s="462"/>
      <c r="UX20" s="462"/>
      <c r="UY20" s="462"/>
      <c r="UZ20" s="462"/>
      <c r="VA20" s="462"/>
      <c r="VB20" s="462"/>
      <c r="VC20" s="462"/>
      <c r="VD20" s="462"/>
      <c r="VE20" s="462"/>
      <c r="VF20" s="462"/>
      <c r="VG20" s="462"/>
      <c r="VH20" s="462"/>
      <c r="VI20" s="462"/>
      <c r="VJ20" s="462"/>
      <c r="VK20" s="462"/>
      <c r="VL20" s="462"/>
      <c r="VM20" s="462"/>
      <c r="VN20" s="462"/>
      <c r="VO20" s="462"/>
      <c r="VP20" s="462"/>
      <c r="VQ20" s="462"/>
      <c r="VR20" s="462"/>
      <c r="VS20" s="462"/>
      <c r="VT20" s="462"/>
      <c r="VU20" s="462"/>
      <c r="VV20" s="462"/>
      <c r="VW20" s="462"/>
      <c r="VX20" s="462"/>
      <c r="VY20" s="462"/>
      <c r="VZ20" s="462"/>
      <c r="WA20" s="462"/>
      <c r="WB20" s="462"/>
      <c r="WC20" s="462"/>
      <c r="WD20" s="462"/>
      <c r="WE20" s="462"/>
      <c r="WF20" s="462"/>
      <c r="WG20" s="462"/>
      <c r="WH20" s="462"/>
      <c r="WI20" s="462"/>
      <c r="WJ20" s="462"/>
      <c r="WK20" s="462"/>
      <c r="WL20" s="462"/>
      <c r="WM20" s="462"/>
      <c r="WN20" s="462"/>
      <c r="WO20" s="462"/>
      <c r="WP20" s="462"/>
      <c r="WQ20" s="462"/>
      <c r="WR20" s="462"/>
      <c r="WS20" s="462"/>
      <c r="WT20" s="462"/>
      <c r="WU20" s="462"/>
      <c r="WV20" s="462"/>
      <c r="WW20" s="462"/>
      <c r="WX20" s="462"/>
      <c r="WY20" s="462"/>
      <c r="WZ20" s="462"/>
      <c r="XA20" s="462"/>
      <c r="XB20" s="462"/>
      <c r="XC20" s="462"/>
      <c r="XD20" s="462"/>
      <c r="XE20" s="462"/>
      <c r="XF20" s="462"/>
      <c r="XG20" s="462"/>
      <c r="XH20" s="462"/>
      <c r="XI20" s="462"/>
      <c r="XJ20" s="462"/>
      <c r="XK20" s="462"/>
      <c r="XL20" s="462"/>
      <c r="XM20" s="462"/>
      <c r="XN20" s="462"/>
      <c r="XO20" s="462"/>
      <c r="XP20" s="462"/>
      <c r="XQ20" s="462"/>
      <c r="XR20" s="462"/>
      <c r="XS20" s="462"/>
      <c r="XT20" s="462"/>
      <c r="XU20" s="462"/>
      <c r="XV20" s="462"/>
      <c r="XW20" s="462"/>
      <c r="XX20" s="462"/>
      <c r="XY20" s="462"/>
      <c r="XZ20" s="462"/>
      <c r="YA20" s="462"/>
      <c r="YB20" s="462"/>
      <c r="YC20" s="462"/>
      <c r="YD20" s="462"/>
      <c r="YE20" s="462"/>
      <c r="YF20" s="462"/>
      <c r="YG20" s="462"/>
      <c r="YH20" s="462"/>
      <c r="YI20" s="462"/>
      <c r="YJ20" s="462"/>
      <c r="YK20" s="462"/>
      <c r="YL20" s="462"/>
      <c r="YM20" s="462"/>
      <c r="YN20" s="462"/>
      <c r="YO20" s="462"/>
      <c r="YP20" s="462"/>
      <c r="YQ20" s="462"/>
      <c r="YR20" s="462"/>
      <c r="YS20" s="462"/>
      <c r="YT20" s="462"/>
      <c r="YU20" s="462"/>
      <c r="YV20" s="462"/>
      <c r="YW20" s="462"/>
      <c r="YX20" s="462"/>
      <c r="YY20" s="462"/>
      <c r="YZ20" s="462"/>
      <c r="ZA20" s="462"/>
      <c r="ZB20" s="462"/>
      <c r="ZC20" s="462"/>
      <c r="ZD20" s="462"/>
      <c r="ZE20" s="462"/>
      <c r="ZF20" s="462"/>
      <c r="ZG20" s="462"/>
      <c r="ZH20" s="462"/>
      <c r="ZI20" s="462"/>
      <c r="ZJ20" s="462"/>
      <c r="ZK20" s="462"/>
      <c r="ZL20" s="462"/>
      <c r="ZM20" s="462"/>
      <c r="ZN20" s="462"/>
      <c r="ZO20" s="462"/>
      <c r="ZP20" s="462"/>
      <c r="ZQ20" s="462"/>
      <c r="ZR20" s="462"/>
      <c r="ZS20" s="462"/>
      <c r="ZT20" s="462"/>
      <c r="ZU20" s="462"/>
      <c r="ZV20" s="462"/>
      <c r="ZW20" s="462"/>
      <c r="ZX20" s="462"/>
      <c r="ZY20" s="462"/>
      <c r="ZZ20" s="462"/>
      <c r="AAA20" s="462"/>
      <c r="AAB20" s="462"/>
      <c r="AAC20" s="462"/>
      <c r="AAD20" s="462"/>
      <c r="AAE20" s="462"/>
      <c r="AAF20" s="462"/>
      <c r="AAG20" s="462"/>
      <c r="AAH20" s="462"/>
      <c r="AAI20" s="462"/>
      <c r="AAJ20" s="462"/>
      <c r="AAK20" s="462"/>
      <c r="AAL20" s="462"/>
      <c r="AAM20" s="462"/>
      <c r="AAN20" s="462"/>
      <c r="AAO20" s="462"/>
      <c r="AAP20" s="462"/>
      <c r="AAQ20" s="462"/>
      <c r="AAR20" s="462"/>
      <c r="AAS20" s="462"/>
      <c r="AAT20" s="462"/>
      <c r="AAU20" s="462"/>
      <c r="AAV20" s="462"/>
      <c r="AAW20" s="462"/>
      <c r="AAX20" s="462"/>
      <c r="AAY20" s="462"/>
      <c r="AAZ20" s="462"/>
      <c r="ABA20" s="462"/>
      <c r="ABB20" s="462"/>
      <c r="ABC20" s="462"/>
      <c r="ABD20" s="462"/>
      <c r="ABE20" s="462"/>
      <c r="ABF20" s="462"/>
      <c r="ABG20" s="462"/>
      <c r="ABH20" s="462"/>
      <c r="ABI20" s="462"/>
      <c r="ABJ20" s="462"/>
      <c r="ABK20" s="462"/>
      <c r="ABL20" s="462"/>
      <c r="ABM20" s="462"/>
      <c r="ABN20" s="462"/>
      <c r="ABO20" s="462"/>
      <c r="ABP20" s="462"/>
      <c r="ABQ20" s="462"/>
      <c r="ABR20" s="462"/>
      <c r="ABS20" s="462"/>
      <c r="ABT20" s="462"/>
      <c r="ABU20" s="462"/>
      <c r="ABV20" s="462"/>
      <c r="ABW20" s="462"/>
      <c r="ABX20" s="462"/>
      <c r="ABY20" s="462"/>
      <c r="ABZ20" s="462"/>
      <c r="ACA20" s="462"/>
      <c r="ACB20" s="462"/>
      <c r="ACC20" s="462"/>
      <c r="ACD20" s="462"/>
      <c r="ACE20" s="462"/>
      <c r="ACF20" s="462"/>
      <c r="ACG20" s="462"/>
      <c r="ACH20" s="462"/>
      <c r="ACI20" s="462"/>
      <c r="ACJ20" s="462"/>
      <c r="ACK20" s="462"/>
      <c r="ACL20" s="462"/>
      <c r="ACM20" s="462"/>
      <c r="ACN20" s="462"/>
      <c r="ACO20" s="462"/>
      <c r="ACP20" s="462"/>
      <c r="ACQ20" s="462"/>
      <c r="ACR20" s="462"/>
      <c r="ACS20" s="462"/>
      <c r="ACT20" s="462"/>
      <c r="ACU20" s="462"/>
      <c r="ACV20" s="462"/>
      <c r="ACW20" s="462"/>
      <c r="ACX20" s="462"/>
      <c r="ACY20" s="462"/>
      <c r="ACZ20" s="462"/>
      <c r="ADA20" s="462"/>
      <c r="ADB20" s="462"/>
      <c r="ADC20" s="462"/>
      <c r="ADD20" s="462"/>
      <c r="ADE20" s="462"/>
      <c r="ADF20" s="462"/>
      <c r="ADG20" s="462"/>
      <c r="ADH20" s="462"/>
      <c r="ADI20" s="462"/>
      <c r="ADJ20" s="462"/>
      <c r="ADK20" s="462"/>
      <c r="ADL20" s="462"/>
      <c r="ADM20" s="462"/>
      <c r="ADN20" s="462"/>
      <c r="ADO20" s="462"/>
      <c r="ADP20" s="462"/>
      <c r="ADQ20" s="462"/>
      <c r="ADR20" s="462"/>
      <c r="ADS20" s="462"/>
      <c r="ADT20" s="462"/>
      <c r="ADU20" s="462"/>
      <c r="ADV20" s="462"/>
      <c r="ADW20" s="462"/>
      <c r="ADX20" s="462"/>
      <c r="ADY20" s="462"/>
      <c r="ADZ20" s="462"/>
      <c r="AEA20" s="462"/>
      <c r="AEB20" s="462"/>
      <c r="AEC20" s="462"/>
      <c r="AED20" s="462"/>
      <c r="AEE20" s="462"/>
      <c r="AEF20" s="462"/>
      <c r="AEG20" s="462"/>
      <c r="AEH20" s="462"/>
      <c r="AEI20" s="462"/>
      <c r="AEJ20" s="462"/>
      <c r="AEK20" s="462"/>
      <c r="AEL20" s="462"/>
      <c r="AEM20" s="462"/>
      <c r="AEN20" s="462"/>
      <c r="AEO20" s="462"/>
      <c r="AEP20" s="462"/>
      <c r="AEQ20" s="462"/>
      <c r="AER20" s="462"/>
      <c r="AES20" s="462"/>
      <c r="AET20" s="462"/>
      <c r="AEU20" s="462"/>
      <c r="AEV20" s="462"/>
      <c r="AEW20" s="462"/>
      <c r="AEX20" s="462"/>
      <c r="AEY20" s="462"/>
      <c r="AEZ20" s="462"/>
      <c r="AFA20" s="462"/>
      <c r="AFB20" s="462"/>
      <c r="AFC20" s="462"/>
      <c r="AFD20" s="462"/>
      <c r="AFE20" s="462"/>
      <c r="AFF20" s="462"/>
      <c r="AFG20" s="462"/>
      <c r="AFH20" s="462"/>
      <c r="AFI20" s="462"/>
      <c r="AFJ20" s="462"/>
      <c r="AFK20" s="462"/>
      <c r="AFL20" s="462"/>
      <c r="AFM20" s="462"/>
      <c r="AFN20" s="462"/>
      <c r="AFO20" s="462"/>
      <c r="AFP20" s="462"/>
      <c r="AFQ20" s="462"/>
      <c r="AFR20" s="462"/>
      <c r="AFS20" s="462"/>
      <c r="AFT20" s="462"/>
      <c r="AFU20" s="462"/>
    </row>
    <row r="21" spans="1:853" s="467" customFormat="1">
      <c r="A21" s="14"/>
      <c r="B21" s="11"/>
      <c r="C21" s="1" t="s">
        <v>51</v>
      </c>
      <c r="D21" s="11" t="s">
        <v>63</v>
      </c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360"/>
      <c r="AG21" s="360"/>
      <c r="AH21" s="360"/>
      <c r="AI21" s="360"/>
      <c r="AJ21" s="360"/>
      <c r="AK21" s="360"/>
      <c r="AL21" s="360"/>
      <c r="AM21" s="360"/>
      <c r="AN21" s="360"/>
      <c r="AO21" s="360"/>
      <c r="AP21" s="360"/>
      <c r="AQ21" s="360"/>
      <c r="AR21" s="360"/>
      <c r="AS21" s="360"/>
      <c r="AT21" s="360"/>
      <c r="AU21" s="360"/>
      <c r="AV21" s="360"/>
      <c r="AW21" s="360"/>
      <c r="AX21" s="360"/>
      <c r="AY21" s="360"/>
      <c r="AZ21" s="360"/>
      <c r="BA21" s="360"/>
      <c r="BB21" s="360"/>
      <c r="BC21" s="360"/>
      <c r="BD21" s="360"/>
      <c r="BE21" s="360"/>
      <c r="BF21" s="360"/>
      <c r="BG21" s="360"/>
      <c r="BH21" s="360"/>
      <c r="BI21" s="360"/>
      <c r="BJ21" s="360"/>
      <c r="BK21" s="360"/>
      <c r="BL21" s="360"/>
      <c r="BM21" s="360"/>
      <c r="BN21" s="360"/>
      <c r="BO21" s="460"/>
      <c r="BP21" s="460"/>
      <c r="BQ21" s="460"/>
      <c r="BR21" s="460"/>
      <c r="BS21" s="460"/>
      <c r="BT21" s="460"/>
      <c r="BU21" s="460"/>
      <c r="BV21" s="460"/>
      <c r="BW21" s="460"/>
      <c r="BX21" s="460"/>
      <c r="BY21" s="460"/>
      <c r="BZ21" s="460"/>
      <c r="CA21" s="460"/>
      <c r="CB21" s="460"/>
      <c r="CC21" s="460"/>
      <c r="CD21" s="460"/>
      <c r="CE21" s="460"/>
      <c r="CF21" s="460"/>
      <c r="CG21" s="460"/>
      <c r="CH21" s="460"/>
      <c r="CI21" s="460"/>
      <c r="CJ21" s="460"/>
      <c r="CK21" s="460"/>
      <c r="CL21" s="460"/>
      <c r="CM21" s="460"/>
      <c r="CN21" s="460"/>
      <c r="CO21" s="460"/>
      <c r="CP21" s="460"/>
      <c r="CQ21" s="460"/>
      <c r="CR21" s="460"/>
      <c r="CS21" s="460"/>
      <c r="CT21" s="460"/>
      <c r="CU21" s="460"/>
      <c r="CV21" s="460"/>
      <c r="CW21" s="460"/>
      <c r="CX21" s="460"/>
      <c r="CY21" s="460"/>
      <c r="CZ21" s="460"/>
      <c r="DA21" s="460"/>
      <c r="DB21" s="460"/>
      <c r="DC21" s="460"/>
      <c r="DD21" s="460"/>
      <c r="DE21" s="460"/>
      <c r="DF21" s="460"/>
      <c r="DG21" s="460"/>
      <c r="DH21" s="460"/>
      <c r="DI21" s="460"/>
      <c r="DJ21" s="460"/>
      <c r="DK21" s="460"/>
      <c r="DL21" s="460"/>
      <c r="DM21" s="460"/>
      <c r="DN21" s="460"/>
      <c r="DO21" s="460"/>
      <c r="DP21" s="460"/>
      <c r="DQ21" s="460"/>
      <c r="DR21" s="460"/>
      <c r="DS21" s="460"/>
      <c r="DT21" s="460"/>
      <c r="DU21" s="460"/>
      <c r="DV21" s="460"/>
      <c r="DW21" s="460"/>
      <c r="DX21" s="460"/>
      <c r="DY21" s="460"/>
      <c r="DZ21" s="460"/>
      <c r="EA21" s="460"/>
      <c r="EB21" s="460"/>
      <c r="EC21" s="460"/>
      <c r="ED21" s="460"/>
      <c r="EE21" s="460"/>
      <c r="EF21" s="460"/>
      <c r="EG21" s="460"/>
      <c r="EH21" s="460"/>
      <c r="EI21" s="460"/>
      <c r="EJ21" s="460"/>
      <c r="EK21" s="460"/>
      <c r="EL21" s="460"/>
      <c r="EM21" s="460"/>
      <c r="EN21" s="460"/>
      <c r="EO21" s="460"/>
      <c r="EP21" s="460"/>
      <c r="EQ21" s="460"/>
      <c r="ER21" s="460"/>
      <c r="ES21" s="460"/>
      <c r="ET21" s="460"/>
      <c r="EU21" s="460"/>
      <c r="EV21" s="460"/>
      <c r="EW21" s="460"/>
      <c r="EX21" s="460"/>
      <c r="EY21" s="460"/>
      <c r="EZ21" s="460"/>
      <c r="FA21" s="460"/>
      <c r="FB21" s="460"/>
      <c r="FC21" s="460"/>
      <c r="FD21" s="460"/>
      <c r="FE21" s="460"/>
      <c r="FF21" s="460"/>
      <c r="FG21" s="460"/>
      <c r="FH21" s="460"/>
      <c r="FI21" s="460"/>
      <c r="FJ21" s="460"/>
      <c r="FK21" s="460"/>
      <c r="FL21" s="460"/>
      <c r="FM21" s="460"/>
      <c r="FN21" s="460"/>
      <c r="FO21" s="460"/>
      <c r="FP21" s="460"/>
      <c r="FQ21" s="460"/>
      <c r="FR21" s="460"/>
      <c r="FS21" s="460"/>
      <c r="FT21" s="460"/>
      <c r="FU21" s="460"/>
      <c r="FV21" s="460"/>
      <c r="FW21" s="460"/>
      <c r="FX21" s="460"/>
      <c r="FY21" s="460"/>
      <c r="FZ21" s="460"/>
      <c r="GA21" s="460"/>
      <c r="GB21" s="460"/>
      <c r="GC21" s="460"/>
      <c r="GD21" s="460"/>
      <c r="GE21" s="460"/>
      <c r="GF21" s="460"/>
      <c r="GG21" s="460"/>
      <c r="GH21" s="460"/>
      <c r="GI21" s="460"/>
      <c r="GJ21" s="460"/>
      <c r="GK21" s="460"/>
      <c r="GL21" s="460"/>
      <c r="GM21" s="460"/>
      <c r="GN21" s="460"/>
      <c r="GO21" s="460"/>
      <c r="GP21" s="460"/>
      <c r="GQ21" s="460"/>
      <c r="GR21" s="460"/>
      <c r="GS21" s="460"/>
      <c r="GT21" s="460"/>
      <c r="GU21" s="460"/>
      <c r="GV21" s="460"/>
      <c r="GW21" s="460"/>
      <c r="GX21" s="460"/>
      <c r="GY21" s="460"/>
      <c r="GZ21" s="460"/>
      <c r="HA21" s="460"/>
      <c r="HB21" s="460"/>
      <c r="HC21" s="460"/>
      <c r="HD21" s="460"/>
      <c r="HE21" s="460"/>
      <c r="HF21" s="460"/>
      <c r="HG21" s="460"/>
      <c r="HH21" s="460"/>
      <c r="HI21" s="460"/>
      <c r="HJ21" s="460"/>
      <c r="HK21" s="460"/>
      <c r="HL21" s="460"/>
      <c r="HM21" s="460"/>
      <c r="HN21" s="460"/>
      <c r="HO21" s="460"/>
      <c r="HP21" s="460"/>
      <c r="HQ21" s="460"/>
      <c r="HR21" s="460"/>
      <c r="HS21" s="460"/>
      <c r="HT21" s="460"/>
      <c r="HU21" s="460"/>
      <c r="HV21" s="460"/>
      <c r="HW21" s="460"/>
      <c r="HX21" s="460"/>
      <c r="HY21" s="460"/>
      <c r="HZ21" s="460"/>
      <c r="IA21" s="460"/>
      <c r="IB21" s="460"/>
      <c r="IC21" s="460"/>
      <c r="ID21" s="460"/>
      <c r="IE21" s="460"/>
      <c r="IF21" s="460"/>
      <c r="IG21" s="460"/>
      <c r="IH21" s="460"/>
      <c r="II21" s="460"/>
      <c r="IJ21" s="460"/>
      <c r="IK21" s="460"/>
      <c r="IL21" s="460"/>
      <c r="IM21" s="460"/>
      <c r="IN21" s="460"/>
      <c r="IO21" s="460"/>
      <c r="IP21" s="460"/>
      <c r="IQ21" s="460"/>
      <c r="IR21" s="460"/>
      <c r="IS21" s="460"/>
      <c r="IT21" s="460"/>
      <c r="IU21" s="460"/>
      <c r="IV21" s="460"/>
      <c r="IW21" s="460"/>
      <c r="IX21" s="460"/>
      <c r="IY21" s="460"/>
      <c r="IZ21" s="460"/>
      <c r="JA21" s="460"/>
      <c r="JB21" s="460"/>
      <c r="JC21" s="460"/>
      <c r="JD21" s="460"/>
      <c r="JE21" s="460"/>
      <c r="JF21" s="460"/>
      <c r="JG21" s="460"/>
      <c r="JH21" s="460"/>
      <c r="JI21" s="460"/>
      <c r="JJ21" s="460"/>
      <c r="JK21" s="460"/>
      <c r="JL21" s="460"/>
      <c r="JM21" s="460"/>
      <c r="JN21" s="460"/>
      <c r="JO21" s="460"/>
      <c r="JP21" s="460"/>
      <c r="JQ21" s="460"/>
      <c r="JR21" s="460"/>
      <c r="JS21" s="460"/>
      <c r="JT21" s="460"/>
      <c r="JU21" s="460"/>
      <c r="JV21" s="460"/>
      <c r="JW21" s="460"/>
      <c r="JX21" s="460"/>
      <c r="JY21" s="460"/>
      <c r="JZ21" s="460"/>
      <c r="KA21" s="460"/>
      <c r="KB21" s="460"/>
      <c r="KC21" s="460"/>
      <c r="KD21" s="460"/>
      <c r="KE21" s="460"/>
      <c r="KF21" s="460"/>
      <c r="KG21" s="460"/>
      <c r="KH21" s="460"/>
      <c r="KI21" s="460"/>
      <c r="KJ21" s="460"/>
      <c r="KK21" s="460"/>
      <c r="KL21" s="460"/>
      <c r="KM21" s="460"/>
      <c r="KN21" s="460"/>
      <c r="KO21" s="460"/>
      <c r="KP21" s="460"/>
      <c r="KQ21" s="460"/>
      <c r="KR21" s="460"/>
      <c r="KS21" s="460"/>
      <c r="KT21" s="460"/>
      <c r="KU21" s="460"/>
      <c r="KV21" s="460"/>
      <c r="KW21" s="460"/>
      <c r="KX21" s="460"/>
      <c r="KY21" s="460"/>
      <c r="KZ21" s="460"/>
      <c r="LA21" s="460"/>
      <c r="LB21" s="460"/>
      <c r="LC21" s="460"/>
      <c r="LD21" s="460"/>
      <c r="LE21" s="460"/>
      <c r="LF21" s="460"/>
      <c r="LG21" s="460"/>
      <c r="LH21" s="460"/>
      <c r="LI21" s="460"/>
      <c r="LJ21" s="460"/>
      <c r="LK21" s="460"/>
      <c r="LL21" s="460"/>
      <c r="LM21" s="460"/>
      <c r="LN21" s="460"/>
      <c r="LO21" s="460"/>
      <c r="LP21" s="460"/>
      <c r="LQ21" s="460"/>
      <c r="LR21" s="460"/>
      <c r="LS21" s="460"/>
      <c r="LT21" s="460"/>
      <c r="LU21" s="460"/>
      <c r="LV21" s="460"/>
      <c r="LW21" s="460"/>
      <c r="LX21" s="460"/>
      <c r="LY21" s="460"/>
      <c r="LZ21" s="460"/>
      <c r="MA21" s="460"/>
      <c r="MB21" s="460"/>
      <c r="MC21" s="460"/>
      <c r="MD21" s="460"/>
      <c r="ME21" s="460"/>
      <c r="MF21" s="460"/>
      <c r="MG21" s="460"/>
      <c r="MH21" s="460"/>
      <c r="MI21" s="460"/>
      <c r="MJ21" s="460"/>
      <c r="MK21" s="460"/>
      <c r="ML21" s="460"/>
      <c r="MM21" s="460"/>
      <c r="MN21" s="460"/>
      <c r="MO21" s="460"/>
      <c r="MP21" s="460"/>
      <c r="MQ21" s="460"/>
      <c r="MR21" s="460"/>
      <c r="MS21" s="460"/>
      <c r="MT21" s="460"/>
      <c r="MU21" s="460"/>
      <c r="MV21" s="460"/>
      <c r="MW21" s="460"/>
      <c r="MX21" s="460"/>
      <c r="MY21" s="460"/>
      <c r="MZ21" s="460"/>
      <c r="NA21" s="460"/>
      <c r="NB21" s="460"/>
      <c r="NC21" s="460"/>
      <c r="ND21" s="460"/>
      <c r="NE21" s="460"/>
      <c r="NF21" s="460"/>
      <c r="NG21" s="460"/>
      <c r="NH21" s="460"/>
      <c r="NI21" s="460"/>
      <c r="NJ21" s="460"/>
      <c r="NK21" s="460"/>
      <c r="NL21" s="460"/>
      <c r="NM21" s="460"/>
      <c r="NN21" s="460"/>
      <c r="NO21" s="460"/>
      <c r="NP21" s="460"/>
      <c r="NQ21" s="460"/>
      <c r="NR21" s="460"/>
      <c r="NS21" s="460"/>
      <c r="NT21" s="460"/>
      <c r="NU21" s="460"/>
      <c r="NV21" s="460"/>
      <c r="NW21" s="460"/>
      <c r="NX21" s="460"/>
      <c r="NY21" s="460"/>
      <c r="NZ21" s="460"/>
      <c r="OA21" s="460"/>
      <c r="OB21" s="460"/>
      <c r="OC21" s="460"/>
      <c r="OD21" s="460"/>
      <c r="OE21" s="460"/>
      <c r="OF21" s="460"/>
      <c r="OG21" s="460"/>
      <c r="OH21" s="460"/>
      <c r="OI21" s="460"/>
      <c r="OJ21" s="460"/>
      <c r="OK21" s="460"/>
      <c r="OL21" s="460"/>
      <c r="OM21" s="460"/>
      <c r="ON21" s="460"/>
      <c r="OO21" s="460"/>
      <c r="OP21" s="460"/>
      <c r="OQ21" s="460"/>
      <c r="OR21" s="460"/>
      <c r="OS21" s="460"/>
      <c r="OT21" s="460"/>
      <c r="OU21" s="460"/>
      <c r="OV21" s="460"/>
      <c r="OW21" s="460"/>
      <c r="OX21" s="460"/>
      <c r="OY21" s="460"/>
      <c r="OZ21" s="460"/>
      <c r="PA21" s="460"/>
      <c r="PB21" s="460"/>
      <c r="PC21" s="460"/>
      <c r="PD21" s="460"/>
      <c r="PE21" s="460"/>
      <c r="PF21" s="460"/>
      <c r="PG21" s="460"/>
      <c r="PH21" s="460"/>
      <c r="PI21" s="460"/>
      <c r="PJ21" s="460"/>
      <c r="PK21" s="460"/>
      <c r="PL21" s="460"/>
      <c r="PM21" s="460"/>
      <c r="PN21" s="460"/>
      <c r="PO21" s="460"/>
      <c r="PP21" s="460"/>
      <c r="PQ21" s="460"/>
      <c r="PR21" s="460"/>
      <c r="PS21" s="460"/>
      <c r="PT21" s="460"/>
      <c r="PU21" s="460"/>
      <c r="PV21" s="460"/>
      <c r="PW21" s="460"/>
      <c r="PX21" s="460"/>
      <c r="PY21" s="460"/>
      <c r="PZ21" s="460"/>
      <c r="QA21" s="460"/>
      <c r="QB21" s="460"/>
      <c r="QC21" s="460"/>
      <c r="QD21" s="460"/>
      <c r="QE21" s="460"/>
      <c r="QF21" s="460"/>
      <c r="QG21" s="460"/>
      <c r="QH21" s="460"/>
      <c r="QI21" s="460"/>
      <c r="QJ21" s="460"/>
      <c r="QK21" s="460"/>
      <c r="QL21" s="460"/>
      <c r="QM21" s="460"/>
      <c r="QN21" s="460"/>
      <c r="QO21" s="460"/>
      <c r="QP21" s="460"/>
      <c r="QQ21" s="460"/>
      <c r="QR21" s="460"/>
      <c r="QS21" s="460"/>
      <c r="QT21" s="460"/>
      <c r="QU21" s="460"/>
      <c r="QV21" s="460"/>
      <c r="QW21" s="460"/>
      <c r="QX21" s="460"/>
      <c r="QY21" s="460"/>
      <c r="QZ21" s="460"/>
      <c r="RA21" s="460"/>
      <c r="RB21" s="460"/>
      <c r="RC21" s="460"/>
      <c r="RD21" s="460"/>
      <c r="RE21" s="460"/>
      <c r="RF21" s="460"/>
      <c r="RG21" s="460"/>
      <c r="RH21" s="460"/>
      <c r="RI21" s="460"/>
      <c r="RJ21" s="460"/>
      <c r="RK21" s="460"/>
      <c r="RL21" s="460"/>
      <c r="RM21" s="460"/>
      <c r="RN21" s="460"/>
      <c r="RO21" s="460"/>
      <c r="RP21" s="460"/>
      <c r="RQ21" s="460"/>
      <c r="RR21" s="460"/>
      <c r="RS21" s="460"/>
      <c r="RT21" s="460"/>
      <c r="RU21" s="460"/>
      <c r="RV21" s="460"/>
      <c r="RW21" s="460"/>
      <c r="RX21" s="460"/>
      <c r="RY21" s="460"/>
      <c r="RZ21" s="460"/>
      <c r="SA21" s="460"/>
      <c r="SB21" s="460"/>
      <c r="SC21" s="460"/>
      <c r="SD21" s="460"/>
      <c r="SE21" s="460"/>
      <c r="SF21" s="460"/>
      <c r="SG21" s="460"/>
      <c r="SH21" s="460"/>
      <c r="SI21" s="460"/>
      <c r="SJ21" s="460"/>
      <c r="SK21" s="460"/>
      <c r="SL21" s="460"/>
      <c r="SM21" s="460"/>
      <c r="SN21" s="460"/>
      <c r="SO21" s="460"/>
      <c r="SP21" s="460"/>
      <c r="SQ21" s="460"/>
      <c r="SR21" s="460"/>
      <c r="SS21" s="460"/>
      <c r="ST21" s="460"/>
      <c r="SU21" s="460"/>
      <c r="SV21" s="460"/>
      <c r="SW21" s="460"/>
      <c r="SX21" s="460"/>
      <c r="SY21" s="460"/>
      <c r="SZ21" s="460"/>
      <c r="TA21" s="460"/>
      <c r="TB21" s="460"/>
      <c r="TC21" s="460"/>
      <c r="TD21" s="460"/>
      <c r="TE21" s="460"/>
      <c r="TF21" s="460"/>
      <c r="TG21" s="460"/>
      <c r="TH21" s="460"/>
      <c r="TI21" s="460"/>
      <c r="TJ21" s="460"/>
      <c r="TK21" s="460"/>
      <c r="TL21" s="460"/>
      <c r="TM21" s="460"/>
      <c r="TN21" s="460"/>
      <c r="TO21" s="460"/>
      <c r="TP21" s="460"/>
      <c r="TQ21" s="460"/>
      <c r="TR21" s="460"/>
      <c r="TS21" s="460"/>
      <c r="TT21" s="460"/>
      <c r="TU21" s="460"/>
      <c r="TV21" s="460"/>
      <c r="TW21" s="460"/>
      <c r="TX21" s="460"/>
      <c r="TY21" s="460"/>
      <c r="TZ21" s="460"/>
      <c r="UA21" s="460"/>
      <c r="UB21" s="460"/>
      <c r="UC21" s="460"/>
      <c r="UD21" s="460"/>
      <c r="UE21" s="460"/>
      <c r="UF21" s="460"/>
      <c r="UG21" s="460"/>
      <c r="UH21" s="460"/>
      <c r="UI21" s="460"/>
      <c r="UJ21" s="460"/>
      <c r="UK21" s="460"/>
      <c r="UL21" s="460"/>
      <c r="UM21" s="460"/>
      <c r="UN21" s="460"/>
      <c r="UO21" s="460"/>
      <c r="UP21" s="460"/>
      <c r="UQ21" s="460"/>
      <c r="UR21" s="460"/>
      <c r="US21" s="460"/>
      <c r="UT21" s="460"/>
      <c r="UU21" s="460"/>
      <c r="UV21" s="460"/>
      <c r="UW21" s="460"/>
      <c r="UX21" s="460"/>
      <c r="UY21" s="460"/>
      <c r="UZ21" s="460"/>
      <c r="VA21" s="460"/>
      <c r="VB21" s="460"/>
      <c r="VC21" s="460"/>
      <c r="VD21" s="460"/>
      <c r="VE21" s="460"/>
      <c r="VF21" s="460"/>
      <c r="VG21" s="460"/>
      <c r="VH21" s="460"/>
      <c r="VI21" s="460"/>
      <c r="VJ21" s="460"/>
      <c r="VK21" s="460"/>
      <c r="VL21" s="460"/>
      <c r="VM21" s="460"/>
      <c r="VN21" s="460"/>
      <c r="VO21" s="460"/>
      <c r="VP21" s="460"/>
      <c r="VQ21" s="460"/>
      <c r="VR21" s="460"/>
      <c r="VS21" s="460"/>
      <c r="VT21" s="460"/>
      <c r="VU21" s="460"/>
      <c r="VV21" s="460"/>
      <c r="VW21" s="460"/>
      <c r="VX21" s="460"/>
      <c r="VY21" s="460"/>
      <c r="VZ21" s="460"/>
      <c r="WA21" s="460"/>
      <c r="WB21" s="460"/>
      <c r="WC21" s="460"/>
      <c r="WD21" s="460"/>
      <c r="WE21" s="460"/>
      <c r="WF21" s="460"/>
      <c r="WG21" s="460"/>
      <c r="WH21" s="460"/>
      <c r="WI21" s="460"/>
      <c r="WJ21" s="460"/>
      <c r="WK21" s="460"/>
      <c r="WL21" s="460"/>
      <c r="WM21" s="460"/>
      <c r="WN21" s="460"/>
      <c r="WO21" s="460"/>
      <c r="WP21" s="460"/>
      <c r="WQ21" s="460"/>
      <c r="WR21" s="460"/>
      <c r="WS21" s="460"/>
      <c r="WT21" s="460"/>
      <c r="WU21" s="460"/>
      <c r="WV21" s="460"/>
      <c r="WW21" s="460"/>
      <c r="WX21" s="460"/>
      <c r="WY21" s="460"/>
      <c r="WZ21" s="460"/>
      <c r="XA21" s="460"/>
      <c r="XB21" s="460"/>
      <c r="XC21" s="460"/>
      <c r="XD21" s="460"/>
      <c r="XE21" s="460"/>
      <c r="XF21" s="460"/>
      <c r="XG21" s="460"/>
      <c r="XH21" s="460"/>
      <c r="XI21" s="460"/>
      <c r="XJ21" s="460"/>
      <c r="XK21" s="460"/>
      <c r="XL21" s="460"/>
      <c r="XM21" s="460"/>
      <c r="XN21" s="460"/>
      <c r="XO21" s="460"/>
      <c r="XP21" s="460"/>
      <c r="XQ21" s="460"/>
      <c r="XR21" s="460"/>
      <c r="XS21" s="460"/>
      <c r="XT21" s="460"/>
      <c r="XU21" s="460"/>
      <c r="XV21" s="460"/>
      <c r="XW21" s="460"/>
      <c r="XX21" s="460"/>
      <c r="XY21" s="460"/>
      <c r="XZ21" s="460"/>
      <c r="YA21" s="460"/>
      <c r="YB21" s="460"/>
      <c r="YC21" s="460"/>
      <c r="YD21" s="460"/>
      <c r="YE21" s="460"/>
      <c r="YF21" s="460"/>
      <c r="YG21" s="460"/>
      <c r="YH21" s="460"/>
      <c r="YI21" s="460"/>
      <c r="YJ21" s="460"/>
      <c r="YK21" s="460"/>
      <c r="YL21" s="460"/>
      <c r="YM21" s="460"/>
      <c r="YN21" s="460"/>
      <c r="YO21" s="460"/>
      <c r="YP21" s="460"/>
      <c r="YQ21" s="460"/>
      <c r="YR21" s="460"/>
      <c r="YS21" s="460"/>
      <c r="YT21" s="460"/>
      <c r="YU21" s="460"/>
      <c r="YV21" s="460"/>
      <c r="YW21" s="460"/>
      <c r="YX21" s="460"/>
      <c r="YY21" s="460"/>
      <c r="YZ21" s="460"/>
      <c r="ZA21" s="460"/>
      <c r="ZB21" s="460"/>
      <c r="ZC21" s="460"/>
      <c r="ZD21" s="460"/>
      <c r="ZE21" s="460"/>
      <c r="ZF21" s="460"/>
      <c r="ZG21" s="460"/>
      <c r="ZH21" s="460"/>
      <c r="ZI21" s="460"/>
      <c r="ZJ21" s="460"/>
      <c r="ZK21" s="460"/>
      <c r="ZL21" s="460"/>
      <c r="ZM21" s="460"/>
      <c r="ZN21" s="460"/>
      <c r="ZO21" s="460"/>
      <c r="ZP21" s="460"/>
      <c r="ZQ21" s="460"/>
      <c r="ZR21" s="460"/>
      <c r="ZS21" s="460"/>
      <c r="ZT21" s="460"/>
      <c r="ZU21" s="460"/>
      <c r="ZV21" s="460"/>
      <c r="ZW21" s="460"/>
      <c r="ZX21" s="460"/>
      <c r="ZY21" s="460"/>
      <c r="ZZ21" s="460"/>
      <c r="AAA21" s="460"/>
      <c r="AAB21" s="460"/>
      <c r="AAC21" s="460"/>
      <c r="AAD21" s="460"/>
      <c r="AAE21" s="460"/>
      <c r="AAF21" s="460"/>
      <c r="AAG21" s="460"/>
      <c r="AAH21" s="460"/>
      <c r="AAI21" s="460"/>
      <c r="AAJ21" s="460"/>
      <c r="AAK21" s="460"/>
      <c r="AAL21" s="460"/>
      <c r="AAM21" s="460"/>
      <c r="AAN21" s="460"/>
      <c r="AAO21" s="460"/>
      <c r="AAP21" s="460"/>
      <c r="AAQ21" s="460"/>
      <c r="AAR21" s="460"/>
      <c r="AAS21" s="460"/>
      <c r="AAT21" s="460"/>
      <c r="AAU21" s="460"/>
      <c r="AAV21" s="460"/>
      <c r="AAW21" s="460"/>
      <c r="AAX21" s="460"/>
      <c r="AAY21" s="460"/>
      <c r="AAZ21" s="460"/>
      <c r="ABA21" s="460"/>
      <c r="ABB21" s="460"/>
      <c r="ABC21" s="460"/>
      <c r="ABD21" s="460"/>
      <c r="ABE21" s="460"/>
      <c r="ABF21" s="460"/>
      <c r="ABG21" s="460"/>
      <c r="ABH21" s="460"/>
      <c r="ABI21" s="460"/>
      <c r="ABJ21" s="460"/>
      <c r="ABK21" s="460"/>
      <c r="ABL21" s="460"/>
      <c r="ABM21" s="460"/>
      <c r="ABN21" s="460"/>
      <c r="ABO21" s="460"/>
      <c r="ABP21" s="460"/>
      <c r="ABQ21" s="460"/>
      <c r="ABR21" s="460"/>
      <c r="ABS21" s="460"/>
      <c r="ABT21" s="460"/>
      <c r="ABU21" s="460"/>
      <c r="ABV21" s="460"/>
      <c r="ABW21" s="460"/>
      <c r="ABX21" s="460"/>
      <c r="ABY21" s="460"/>
      <c r="ABZ21" s="460"/>
      <c r="ACA21" s="460"/>
      <c r="ACB21" s="460"/>
      <c r="ACC21" s="460"/>
      <c r="ACD21" s="460"/>
      <c r="ACE21" s="460"/>
      <c r="ACF21" s="460"/>
      <c r="ACG21" s="460"/>
      <c r="ACH21" s="460"/>
      <c r="ACI21" s="460"/>
      <c r="ACJ21" s="460"/>
      <c r="ACK21" s="460"/>
      <c r="ACL21" s="460"/>
      <c r="ACM21" s="460"/>
      <c r="ACN21" s="460"/>
      <c r="ACO21" s="460"/>
      <c r="ACP21" s="460"/>
      <c r="ACQ21" s="460"/>
      <c r="ACR21" s="460"/>
      <c r="ACS21" s="460"/>
      <c r="ACT21" s="460"/>
      <c r="ACU21" s="460"/>
      <c r="ACV21" s="460"/>
      <c r="ACW21" s="460"/>
      <c r="ACX21" s="460"/>
      <c r="ACY21" s="460"/>
      <c r="ACZ21" s="460"/>
      <c r="ADA21" s="460"/>
      <c r="ADB21" s="460"/>
      <c r="ADC21" s="460"/>
      <c r="ADD21" s="460"/>
      <c r="ADE21" s="460"/>
      <c r="ADF21" s="460"/>
      <c r="ADG21" s="460"/>
      <c r="ADH21" s="460"/>
      <c r="ADI21" s="460"/>
      <c r="ADJ21" s="460"/>
      <c r="ADK21" s="460"/>
      <c r="ADL21" s="460"/>
      <c r="ADM21" s="460"/>
      <c r="ADN21" s="460"/>
      <c r="ADO21" s="460"/>
      <c r="ADP21" s="460"/>
      <c r="ADQ21" s="460"/>
      <c r="ADR21" s="460"/>
      <c r="ADS21" s="460"/>
      <c r="ADT21" s="460"/>
      <c r="ADU21" s="460"/>
      <c r="ADV21" s="460"/>
      <c r="ADW21" s="460"/>
      <c r="ADX21" s="460"/>
      <c r="ADY21" s="460"/>
      <c r="ADZ21" s="460"/>
      <c r="AEA21" s="460"/>
      <c r="AEB21" s="460"/>
      <c r="AEC21" s="460"/>
      <c r="AED21" s="460"/>
      <c r="AEE21" s="460"/>
      <c r="AEF21" s="460"/>
      <c r="AEG21" s="460"/>
      <c r="AEH21" s="460"/>
      <c r="AEI21" s="460"/>
      <c r="AEJ21" s="460"/>
      <c r="AEK21" s="460"/>
      <c r="AEL21" s="460"/>
      <c r="AEM21" s="460"/>
      <c r="AEN21" s="460"/>
      <c r="AEO21" s="460"/>
      <c r="AEP21" s="460"/>
      <c r="AEQ21" s="460"/>
      <c r="AER21" s="460"/>
      <c r="AES21" s="460"/>
      <c r="AET21" s="460"/>
      <c r="AEU21" s="460"/>
      <c r="AEV21" s="460"/>
      <c r="AEW21" s="460"/>
      <c r="AEX21" s="460"/>
      <c r="AEY21" s="460"/>
      <c r="AEZ21" s="460"/>
      <c r="AFA21" s="460"/>
      <c r="AFB21" s="460"/>
      <c r="AFC21" s="460"/>
      <c r="AFD21" s="460"/>
      <c r="AFE21" s="460"/>
      <c r="AFF21" s="460"/>
      <c r="AFG21" s="460"/>
      <c r="AFH21" s="460"/>
      <c r="AFI21" s="460"/>
      <c r="AFJ21" s="460"/>
      <c r="AFK21" s="460"/>
      <c r="AFL21" s="460"/>
      <c r="AFM21" s="460"/>
      <c r="AFN21" s="460"/>
      <c r="AFO21" s="460"/>
      <c r="AFP21" s="460"/>
      <c r="AFQ21" s="460"/>
      <c r="AFR21" s="460"/>
      <c r="AFS21" s="460"/>
      <c r="AFT21" s="460"/>
      <c r="AFU21" s="460"/>
    </row>
    <row r="22" spans="1:853" s="467" customFormat="1">
      <c r="A22" s="174"/>
      <c r="B22" s="175" t="s">
        <v>8</v>
      </c>
      <c r="C22" s="397"/>
      <c r="D22" s="176"/>
      <c r="E22" s="177">
        <f t="shared" ref="E22:J22" si="11">SUM(E23:E28)</f>
        <v>11178582.410008332</v>
      </c>
      <c r="F22" s="177">
        <f t="shared" si="11"/>
        <v>8136441</v>
      </c>
      <c r="G22" s="177">
        <f t="shared" si="11"/>
        <v>1212788.5329414681</v>
      </c>
      <c r="H22" s="177">
        <f t="shared" si="11"/>
        <v>831654.40000000002</v>
      </c>
      <c r="I22" s="177">
        <f t="shared" si="11"/>
        <v>315519.52491948742</v>
      </c>
      <c r="J22" s="177">
        <f t="shared" si="11"/>
        <v>210278.86</v>
      </c>
      <c r="K22" s="177">
        <f>SUM(K23:K28)</f>
        <v>708430.9690516406</v>
      </c>
      <c r="L22" s="177">
        <f>SUM(L23:L28)</f>
        <v>481367.7</v>
      </c>
      <c r="M22" s="177">
        <f>SUM(M23:M28)</f>
        <v>404957.58989707904</v>
      </c>
      <c r="N22" s="177">
        <f>SUM(N23:N28)</f>
        <v>285637.34999999998</v>
      </c>
      <c r="O22" s="177">
        <f t="shared" ref="O22:BN22" si="12">SUM(O23:O28)</f>
        <v>292786.762894399</v>
      </c>
      <c r="P22" s="177">
        <f t="shared" si="12"/>
        <v>218211.65</v>
      </c>
      <c r="Q22" s="177">
        <f t="shared" si="12"/>
        <v>206019.75060243678</v>
      </c>
      <c r="R22" s="177">
        <f t="shared" si="12"/>
        <v>142551.88</v>
      </c>
      <c r="S22" s="177">
        <f t="shared" si="12"/>
        <v>500761.13888701214</v>
      </c>
      <c r="T22" s="177">
        <f t="shared" si="12"/>
        <v>332118.03000000003</v>
      </c>
      <c r="U22" s="177">
        <f t="shared" si="12"/>
        <v>408090.21090016438</v>
      </c>
      <c r="V22" s="177">
        <f t="shared" si="12"/>
        <v>291579.81</v>
      </c>
      <c r="W22" s="177">
        <f>SUM(W23:W28)</f>
        <v>381539.43464630767</v>
      </c>
      <c r="X22" s="177">
        <f>SUM(X23:X28)</f>
        <v>264025.48</v>
      </c>
      <c r="Y22" s="177">
        <f>SUM(Y23:Y28)</f>
        <v>314300.21319280227</v>
      </c>
      <c r="Z22" s="177">
        <f>SUM(Z23:Z28)</f>
        <v>238292.06</v>
      </c>
      <c r="AA22" s="177">
        <f t="shared" si="12"/>
        <v>659195.70894308935</v>
      </c>
      <c r="AB22" s="177">
        <f t="shared" si="12"/>
        <v>408325.46</v>
      </c>
      <c r="AC22" s="177">
        <f>SUM(AC23:AC28)</f>
        <v>735015.27322928631</v>
      </c>
      <c r="AD22" s="177">
        <f>SUM(AD23:AD28)</f>
        <v>507472.67000000004</v>
      </c>
      <c r="AE22" s="177">
        <f t="shared" si="12"/>
        <v>599034.88984528068</v>
      </c>
      <c r="AF22" s="177">
        <f t="shared" si="12"/>
        <v>390410.41000000003</v>
      </c>
      <c r="AG22" s="177">
        <f t="shared" si="12"/>
        <v>562201.18682971876</v>
      </c>
      <c r="AH22" s="177">
        <f t="shared" si="12"/>
        <v>379270.07999999996</v>
      </c>
      <c r="AI22" s="177">
        <f t="shared" si="12"/>
        <v>853345.37717721774</v>
      </c>
      <c r="AJ22" s="177">
        <f t="shared" si="12"/>
        <v>540163.98</v>
      </c>
      <c r="AK22" s="177">
        <f t="shared" si="12"/>
        <v>645194.21967434627</v>
      </c>
      <c r="AL22" s="177">
        <f t="shared" si="12"/>
        <v>470499.07999999996</v>
      </c>
      <c r="AM22" s="177">
        <f t="shared" si="12"/>
        <v>577466.36227732361</v>
      </c>
      <c r="AN22" s="177">
        <f t="shared" si="12"/>
        <v>443020.89</v>
      </c>
      <c r="AO22" s="177">
        <f t="shared" si="12"/>
        <v>635526.26409927255</v>
      </c>
      <c r="AP22" s="177">
        <f t="shared" si="12"/>
        <v>435035.20999999996</v>
      </c>
      <c r="AQ22" s="177">
        <f t="shared" si="12"/>
        <v>1166409</v>
      </c>
      <c r="AR22" s="177">
        <f t="shared" si="12"/>
        <v>1266526</v>
      </c>
      <c r="AS22" s="177">
        <f t="shared" si="12"/>
        <v>0</v>
      </c>
      <c r="AT22" s="177">
        <f t="shared" si="12"/>
        <v>0</v>
      </c>
      <c r="AU22" s="177">
        <f t="shared" si="12"/>
        <v>0</v>
      </c>
      <c r="AV22" s="177">
        <f t="shared" si="12"/>
        <v>0</v>
      </c>
      <c r="AW22" s="177">
        <f t="shared" si="12"/>
        <v>0</v>
      </c>
      <c r="AX22" s="177">
        <f t="shared" si="12"/>
        <v>0</v>
      </c>
      <c r="AY22" s="177">
        <f t="shared" si="12"/>
        <v>0</v>
      </c>
      <c r="AZ22" s="177">
        <f t="shared" si="12"/>
        <v>0</v>
      </c>
      <c r="BA22" s="177">
        <f t="shared" si="12"/>
        <v>0</v>
      </c>
      <c r="BB22" s="177">
        <f t="shared" si="12"/>
        <v>0</v>
      </c>
      <c r="BC22" s="177">
        <f t="shared" si="12"/>
        <v>0</v>
      </c>
      <c r="BD22" s="177">
        <f t="shared" si="12"/>
        <v>0</v>
      </c>
      <c r="BE22" s="177">
        <f t="shared" si="12"/>
        <v>0</v>
      </c>
      <c r="BF22" s="177">
        <f t="shared" si="12"/>
        <v>0</v>
      </c>
      <c r="BG22" s="177">
        <f t="shared" si="12"/>
        <v>0</v>
      </c>
      <c r="BH22" s="177">
        <f t="shared" si="12"/>
        <v>0</v>
      </c>
      <c r="BI22" s="177">
        <f t="shared" si="12"/>
        <v>0</v>
      </c>
      <c r="BJ22" s="177">
        <f t="shared" si="12"/>
        <v>0</v>
      </c>
      <c r="BK22" s="177">
        <f t="shared" si="12"/>
        <v>0</v>
      </c>
      <c r="BL22" s="177">
        <f t="shared" si="12"/>
        <v>0</v>
      </c>
      <c r="BM22" s="177">
        <f t="shared" si="12"/>
        <v>0</v>
      </c>
      <c r="BN22" s="177">
        <f t="shared" si="12"/>
        <v>0</v>
      </c>
      <c r="BO22" s="460"/>
      <c r="BP22" s="460"/>
      <c r="BQ22" s="460"/>
      <c r="BR22" s="460"/>
      <c r="BS22" s="460"/>
      <c r="BT22" s="460"/>
      <c r="BU22" s="460"/>
      <c r="BV22" s="460"/>
      <c r="BW22" s="460"/>
      <c r="BX22" s="460"/>
      <c r="BY22" s="460"/>
      <c r="BZ22" s="460"/>
      <c r="CA22" s="460"/>
      <c r="CB22" s="460"/>
      <c r="CC22" s="460"/>
      <c r="CD22" s="460"/>
      <c r="CE22" s="460"/>
      <c r="CF22" s="460"/>
      <c r="CG22" s="460"/>
      <c r="CH22" s="460"/>
      <c r="CI22" s="460"/>
      <c r="CJ22" s="460"/>
      <c r="CK22" s="460"/>
      <c r="CL22" s="460"/>
      <c r="CM22" s="460"/>
      <c r="CN22" s="460"/>
      <c r="CO22" s="460"/>
      <c r="CP22" s="460"/>
      <c r="CQ22" s="460"/>
      <c r="CR22" s="460"/>
      <c r="CS22" s="460"/>
      <c r="CT22" s="460"/>
      <c r="CU22" s="460"/>
      <c r="CV22" s="460"/>
      <c r="CW22" s="460"/>
      <c r="CX22" s="460"/>
      <c r="CY22" s="460"/>
      <c r="CZ22" s="460"/>
      <c r="DA22" s="460"/>
      <c r="DB22" s="460"/>
      <c r="DC22" s="460"/>
      <c r="DD22" s="460"/>
      <c r="DE22" s="460"/>
      <c r="DF22" s="460"/>
      <c r="DG22" s="460"/>
      <c r="DH22" s="460"/>
      <c r="DI22" s="460"/>
      <c r="DJ22" s="460"/>
      <c r="DK22" s="460"/>
      <c r="DL22" s="460"/>
      <c r="DM22" s="460"/>
      <c r="DN22" s="460"/>
      <c r="DO22" s="460"/>
      <c r="DP22" s="460"/>
      <c r="DQ22" s="460"/>
      <c r="DR22" s="460"/>
      <c r="DS22" s="460"/>
      <c r="DT22" s="460"/>
      <c r="DU22" s="460"/>
      <c r="DV22" s="460"/>
      <c r="DW22" s="460"/>
      <c r="DX22" s="460"/>
      <c r="DY22" s="460"/>
      <c r="DZ22" s="460"/>
      <c r="EA22" s="460"/>
      <c r="EB22" s="460"/>
      <c r="EC22" s="460"/>
      <c r="ED22" s="460"/>
      <c r="EE22" s="460"/>
      <c r="EF22" s="460"/>
      <c r="EG22" s="460"/>
      <c r="EH22" s="460"/>
      <c r="EI22" s="460"/>
      <c r="EJ22" s="460"/>
      <c r="EK22" s="460"/>
      <c r="EL22" s="460"/>
      <c r="EM22" s="460"/>
      <c r="EN22" s="460"/>
      <c r="EO22" s="460"/>
      <c r="EP22" s="460"/>
      <c r="EQ22" s="460"/>
      <c r="ER22" s="460"/>
      <c r="ES22" s="460"/>
      <c r="ET22" s="460"/>
      <c r="EU22" s="460"/>
      <c r="EV22" s="460"/>
      <c r="EW22" s="460"/>
      <c r="EX22" s="460"/>
      <c r="EY22" s="460"/>
      <c r="EZ22" s="460"/>
      <c r="FA22" s="460"/>
      <c r="FB22" s="460"/>
      <c r="FC22" s="460"/>
      <c r="FD22" s="460"/>
      <c r="FE22" s="460"/>
      <c r="FF22" s="460"/>
      <c r="FG22" s="460"/>
      <c r="FH22" s="460"/>
      <c r="FI22" s="460"/>
      <c r="FJ22" s="460"/>
      <c r="FK22" s="460"/>
      <c r="FL22" s="460"/>
      <c r="FM22" s="460"/>
      <c r="FN22" s="460"/>
      <c r="FO22" s="460"/>
      <c r="FP22" s="460"/>
      <c r="FQ22" s="460"/>
      <c r="FR22" s="460"/>
      <c r="FS22" s="460"/>
      <c r="FT22" s="460"/>
      <c r="FU22" s="460"/>
      <c r="FV22" s="460"/>
      <c r="FW22" s="460"/>
      <c r="FX22" s="460"/>
      <c r="FY22" s="460"/>
      <c r="FZ22" s="460"/>
      <c r="GA22" s="460"/>
      <c r="GB22" s="460"/>
      <c r="GC22" s="460"/>
      <c r="GD22" s="460"/>
      <c r="GE22" s="460"/>
      <c r="GF22" s="460"/>
      <c r="GG22" s="460"/>
      <c r="GH22" s="460"/>
      <c r="GI22" s="460"/>
      <c r="GJ22" s="460"/>
      <c r="GK22" s="460"/>
      <c r="GL22" s="460"/>
      <c r="GM22" s="460"/>
      <c r="GN22" s="460"/>
      <c r="GO22" s="460"/>
      <c r="GP22" s="460"/>
      <c r="GQ22" s="460"/>
      <c r="GR22" s="460"/>
      <c r="GS22" s="460"/>
      <c r="GT22" s="460"/>
      <c r="GU22" s="460"/>
      <c r="GV22" s="460"/>
      <c r="GW22" s="460"/>
      <c r="GX22" s="460"/>
      <c r="GY22" s="460"/>
      <c r="GZ22" s="460"/>
      <c r="HA22" s="460"/>
      <c r="HB22" s="460"/>
      <c r="HC22" s="460"/>
      <c r="HD22" s="460"/>
      <c r="HE22" s="460"/>
      <c r="HF22" s="460"/>
      <c r="HG22" s="460"/>
      <c r="HH22" s="460"/>
      <c r="HI22" s="460"/>
      <c r="HJ22" s="460"/>
      <c r="HK22" s="460"/>
      <c r="HL22" s="460"/>
      <c r="HM22" s="460"/>
      <c r="HN22" s="460"/>
      <c r="HO22" s="460"/>
      <c r="HP22" s="460"/>
      <c r="HQ22" s="460"/>
      <c r="HR22" s="460"/>
      <c r="HS22" s="460"/>
      <c r="HT22" s="460"/>
      <c r="HU22" s="460"/>
      <c r="HV22" s="460"/>
      <c r="HW22" s="460"/>
      <c r="HX22" s="460"/>
      <c r="HY22" s="460"/>
      <c r="HZ22" s="460"/>
      <c r="IA22" s="460"/>
      <c r="IB22" s="460"/>
      <c r="IC22" s="460"/>
      <c r="ID22" s="460"/>
      <c r="IE22" s="460"/>
      <c r="IF22" s="460"/>
      <c r="IG22" s="460"/>
      <c r="IH22" s="460"/>
      <c r="II22" s="460"/>
      <c r="IJ22" s="460"/>
      <c r="IK22" s="460"/>
      <c r="IL22" s="460"/>
      <c r="IM22" s="460"/>
      <c r="IN22" s="460"/>
      <c r="IO22" s="460"/>
      <c r="IP22" s="460"/>
      <c r="IQ22" s="460"/>
      <c r="IR22" s="460"/>
      <c r="IS22" s="460"/>
      <c r="IT22" s="460"/>
      <c r="IU22" s="460"/>
      <c r="IV22" s="460"/>
      <c r="IW22" s="460"/>
      <c r="IX22" s="460"/>
      <c r="IY22" s="460"/>
      <c r="IZ22" s="460"/>
      <c r="JA22" s="460"/>
      <c r="JB22" s="460"/>
      <c r="JC22" s="460"/>
      <c r="JD22" s="460"/>
      <c r="JE22" s="460"/>
      <c r="JF22" s="460"/>
      <c r="JG22" s="460"/>
      <c r="JH22" s="460"/>
      <c r="JI22" s="460"/>
      <c r="JJ22" s="460"/>
      <c r="JK22" s="460"/>
      <c r="JL22" s="460"/>
      <c r="JM22" s="460"/>
      <c r="JN22" s="460"/>
      <c r="JO22" s="460"/>
      <c r="JP22" s="460"/>
      <c r="JQ22" s="460"/>
      <c r="JR22" s="460"/>
      <c r="JS22" s="460"/>
      <c r="JT22" s="460"/>
      <c r="JU22" s="460"/>
      <c r="JV22" s="460"/>
      <c r="JW22" s="460"/>
      <c r="JX22" s="460"/>
      <c r="JY22" s="460"/>
      <c r="JZ22" s="460"/>
      <c r="KA22" s="460"/>
      <c r="KB22" s="460"/>
      <c r="KC22" s="460"/>
      <c r="KD22" s="460"/>
      <c r="KE22" s="460"/>
      <c r="KF22" s="460"/>
      <c r="KG22" s="460"/>
      <c r="KH22" s="460"/>
      <c r="KI22" s="460"/>
      <c r="KJ22" s="460"/>
      <c r="KK22" s="460"/>
      <c r="KL22" s="460"/>
      <c r="KM22" s="460"/>
      <c r="KN22" s="460"/>
      <c r="KO22" s="460"/>
      <c r="KP22" s="460"/>
      <c r="KQ22" s="460"/>
      <c r="KR22" s="460"/>
      <c r="KS22" s="460"/>
      <c r="KT22" s="460"/>
      <c r="KU22" s="460"/>
      <c r="KV22" s="460"/>
      <c r="KW22" s="460"/>
      <c r="KX22" s="460"/>
      <c r="KY22" s="460"/>
      <c r="KZ22" s="460"/>
      <c r="LA22" s="460"/>
      <c r="LB22" s="460"/>
      <c r="LC22" s="460"/>
      <c r="LD22" s="460"/>
      <c r="LE22" s="460"/>
      <c r="LF22" s="460"/>
      <c r="LG22" s="460"/>
      <c r="LH22" s="460"/>
      <c r="LI22" s="460"/>
      <c r="LJ22" s="460"/>
      <c r="LK22" s="460"/>
      <c r="LL22" s="460"/>
      <c r="LM22" s="460"/>
      <c r="LN22" s="460"/>
      <c r="LO22" s="460"/>
      <c r="LP22" s="460"/>
      <c r="LQ22" s="460"/>
      <c r="LR22" s="460"/>
      <c r="LS22" s="460"/>
      <c r="LT22" s="460"/>
      <c r="LU22" s="460"/>
      <c r="LV22" s="460"/>
      <c r="LW22" s="460"/>
      <c r="LX22" s="460"/>
      <c r="LY22" s="460"/>
      <c r="LZ22" s="460"/>
      <c r="MA22" s="460"/>
      <c r="MB22" s="460"/>
      <c r="MC22" s="460"/>
      <c r="MD22" s="460"/>
      <c r="ME22" s="460"/>
      <c r="MF22" s="460"/>
      <c r="MG22" s="460"/>
      <c r="MH22" s="460"/>
      <c r="MI22" s="460"/>
      <c r="MJ22" s="460"/>
      <c r="MK22" s="460"/>
      <c r="ML22" s="460"/>
      <c r="MM22" s="460"/>
      <c r="MN22" s="460"/>
      <c r="MO22" s="460"/>
      <c r="MP22" s="460"/>
      <c r="MQ22" s="460"/>
      <c r="MR22" s="460"/>
      <c r="MS22" s="460"/>
      <c r="MT22" s="460"/>
      <c r="MU22" s="460"/>
      <c r="MV22" s="460"/>
      <c r="MW22" s="460"/>
      <c r="MX22" s="460"/>
      <c r="MY22" s="460"/>
      <c r="MZ22" s="460"/>
      <c r="NA22" s="460"/>
      <c r="NB22" s="460"/>
      <c r="NC22" s="460"/>
      <c r="ND22" s="460"/>
      <c r="NE22" s="460"/>
      <c r="NF22" s="460"/>
      <c r="NG22" s="460"/>
      <c r="NH22" s="460"/>
      <c r="NI22" s="460"/>
      <c r="NJ22" s="460"/>
      <c r="NK22" s="460"/>
      <c r="NL22" s="460"/>
      <c r="NM22" s="460"/>
      <c r="NN22" s="460"/>
      <c r="NO22" s="460"/>
      <c r="NP22" s="460"/>
      <c r="NQ22" s="460"/>
      <c r="NR22" s="460"/>
      <c r="NS22" s="460"/>
      <c r="NT22" s="460"/>
      <c r="NU22" s="460"/>
      <c r="NV22" s="460"/>
      <c r="NW22" s="460"/>
      <c r="NX22" s="460"/>
      <c r="NY22" s="460"/>
      <c r="NZ22" s="460"/>
      <c r="OA22" s="460"/>
      <c r="OB22" s="460"/>
      <c r="OC22" s="460"/>
      <c r="OD22" s="460"/>
      <c r="OE22" s="460"/>
      <c r="OF22" s="460"/>
      <c r="OG22" s="460"/>
      <c r="OH22" s="460"/>
      <c r="OI22" s="460"/>
      <c r="OJ22" s="460"/>
      <c r="OK22" s="460"/>
      <c r="OL22" s="460"/>
      <c r="OM22" s="460"/>
      <c r="ON22" s="460"/>
      <c r="OO22" s="460"/>
      <c r="OP22" s="460"/>
      <c r="OQ22" s="460"/>
      <c r="OR22" s="460"/>
      <c r="OS22" s="460"/>
      <c r="OT22" s="460"/>
      <c r="OU22" s="460"/>
      <c r="OV22" s="460"/>
      <c r="OW22" s="460"/>
      <c r="OX22" s="460"/>
      <c r="OY22" s="460"/>
      <c r="OZ22" s="460"/>
      <c r="PA22" s="460"/>
      <c r="PB22" s="460"/>
      <c r="PC22" s="460"/>
      <c r="PD22" s="460"/>
      <c r="PE22" s="460"/>
      <c r="PF22" s="460"/>
      <c r="PG22" s="460"/>
      <c r="PH22" s="460"/>
      <c r="PI22" s="460"/>
      <c r="PJ22" s="460"/>
      <c r="PK22" s="460"/>
      <c r="PL22" s="460"/>
      <c r="PM22" s="460"/>
      <c r="PN22" s="460"/>
      <c r="PO22" s="460"/>
      <c r="PP22" s="460"/>
      <c r="PQ22" s="460"/>
      <c r="PR22" s="460"/>
      <c r="PS22" s="460"/>
      <c r="PT22" s="460"/>
      <c r="PU22" s="460"/>
      <c r="PV22" s="460"/>
      <c r="PW22" s="460"/>
      <c r="PX22" s="460"/>
      <c r="PY22" s="460"/>
      <c r="PZ22" s="460"/>
      <c r="QA22" s="460"/>
      <c r="QB22" s="460"/>
      <c r="QC22" s="460"/>
      <c r="QD22" s="460"/>
      <c r="QE22" s="460"/>
      <c r="QF22" s="460"/>
      <c r="QG22" s="460"/>
      <c r="QH22" s="460"/>
      <c r="QI22" s="460"/>
      <c r="QJ22" s="460"/>
      <c r="QK22" s="460"/>
      <c r="QL22" s="460"/>
      <c r="QM22" s="460"/>
      <c r="QN22" s="460"/>
      <c r="QO22" s="460"/>
      <c r="QP22" s="460"/>
      <c r="QQ22" s="460"/>
      <c r="QR22" s="460"/>
      <c r="QS22" s="460"/>
      <c r="QT22" s="460"/>
      <c r="QU22" s="460"/>
      <c r="QV22" s="460"/>
      <c r="QW22" s="460"/>
      <c r="QX22" s="460"/>
      <c r="QY22" s="460"/>
      <c r="QZ22" s="460"/>
      <c r="RA22" s="460"/>
      <c r="RB22" s="460"/>
      <c r="RC22" s="460"/>
      <c r="RD22" s="460"/>
      <c r="RE22" s="460"/>
      <c r="RF22" s="460"/>
      <c r="RG22" s="460"/>
      <c r="RH22" s="460"/>
      <c r="RI22" s="460"/>
      <c r="RJ22" s="460"/>
      <c r="RK22" s="460"/>
      <c r="RL22" s="460"/>
      <c r="RM22" s="460"/>
      <c r="RN22" s="460"/>
      <c r="RO22" s="460"/>
      <c r="RP22" s="460"/>
      <c r="RQ22" s="460"/>
      <c r="RR22" s="460"/>
      <c r="RS22" s="460"/>
      <c r="RT22" s="460"/>
      <c r="RU22" s="460"/>
      <c r="RV22" s="460"/>
      <c r="RW22" s="460"/>
      <c r="RX22" s="460"/>
      <c r="RY22" s="460"/>
      <c r="RZ22" s="460"/>
      <c r="SA22" s="460"/>
      <c r="SB22" s="460"/>
      <c r="SC22" s="460"/>
      <c r="SD22" s="460"/>
      <c r="SE22" s="460"/>
      <c r="SF22" s="460"/>
      <c r="SG22" s="460"/>
      <c r="SH22" s="460"/>
      <c r="SI22" s="460"/>
      <c r="SJ22" s="460"/>
      <c r="SK22" s="460"/>
      <c r="SL22" s="460"/>
      <c r="SM22" s="460"/>
      <c r="SN22" s="460"/>
      <c r="SO22" s="460"/>
      <c r="SP22" s="460"/>
      <c r="SQ22" s="460"/>
      <c r="SR22" s="460"/>
      <c r="SS22" s="460"/>
      <c r="ST22" s="460"/>
      <c r="SU22" s="460"/>
      <c r="SV22" s="460"/>
      <c r="SW22" s="460"/>
      <c r="SX22" s="460"/>
      <c r="SY22" s="460"/>
      <c r="SZ22" s="460"/>
      <c r="TA22" s="460"/>
      <c r="TB22" s="460"/>
      <c r="TC22" s="460"/>
      <c r="TD22" s="460"/>
      <c r="TE22" s="460"/>
      <c r="TF22" s="460"/>
      <c r="TG22" s="460"/>
      <c r="TH22" s="460"/>
      <c r="TI22" s="460"/>
      <c r="TJ22" s="460"/>
      <c r="TK22" s="460"/>
      <c r="TL22" s="460"/>
      <c r="TM22" s="460"/>
      <c r="TN22" s="460"/>
      <c r="TO22" s="460"/>
      <c r="TP22" s="460"/>
      <c r="TQ22" s="460"/>
      <c r="TR22" s="460"/>
      <c r="TS22" s="460"/>
      <c r="TT22" s="460"/>
      <c r="TU22" s="460"/>
      <c r="TV22" s="460"/>
      <c r="TW22" s="460"/>
      <c r="TX22" s="460"/>
      <c r="TY22" s="460"/>
      <c r="TZ22" s="460"/>
      <c r="UA22" s="460"/>
      <c r="UB22" s="460"/>
      <c r="UC22" s="460"/>
      <c r="UD22" s="460"/>
      <c r="UE22" s="460"/>
      <c r="UF22" s="460"/>
      <c r="UG22" s="460"/>
      <c r="UH22" s="460"/>
      <c r="UI22" s="460"/>
      <c r="UJ22" s="460"/>
      <c r="UK22" s="460"/>
      <c r="UL22" s="460"/>
      <c r="UM22" s="460"/>
      <c r="UN22" s="460"/>
      <c r="UO22" s="460"/>
      <c r="UP22" s="460"/>
      <c r="UQ22" s="460"/>
      <c r="UR22" s="460"/>
      <c r="US22" s="460"/>
      <c r="UT22" s="460"/>
      <c r="UU22" s="460"/>
      <c r="UV22" s="460"/>
      <c r="UW22" s="460"/>
      <c r="UX22" s="460"/>
      <c r="UY22" s="460"/>
      <c r="UZ22" s="460"/>
      <c r="VA22" s="460"/>
      <c r="VB22" s="460"/>
      <c r="VC22" s="460"/>
      <c r="VD22" s="460"/>
      <c r="VE22" s="460"/>
      <c r="VF22" s="460"/>
      <c r="VG22" s="460"/>
      <c r="VH22" s="460"/>
      <c r="VI22" s="460"/>
      <c r="VJ22" s="460"/>
      <c r="VK22" s="460"/>
      <c r="VL22" s="460"/>
      <c r="VM22" s="460"/>
      <c r="VN22" s="460"/>
      <c r="VO22" s="460"/>
      <c r="VP22" s="460"/>
      <c r="VQ22" s="460"/>
      <c r="VR22" s="460"/>
      <c r="VS22" s="460"/>
      <c r="VT22" s="460"/>
      <c r="VU22" s="460"/>
      <c r="VV22" s="460"/>
      <c r="VW22" s="460"/>
      <c r="VX22" s="460"/>
      <c r="VY22" s="460"/>
      <c r="VZ22" s="460"/>
      <c r="WA22" s="460"/>
      <c r="WB22" s="460"/>
      <c r="WC22" s="460"/>
      <c r="WD22" s="460"/>
      <c r="WE22" s="460"/>
      <c r="WF22" s="460"/>
      <c r="WG22" s="460"/>
      <c r="WH22" s="460"/>
      <c r="WI22" s="460"/>
      <c r="WJ22" s="460"/>
      <c r="WK22" s="460"/>
      <c r="WL22" s="460"/>
      <c r="WM22" s="460"/>
      <c r="WN22" s="460"/>
      <c r="WO22" s="460"/>
      <c r="WP22" s="460"/>
      <c r="WQ22" s="460"/>
      <c r="WR22" s="460"/>
      <c r="WS22" s="460"/>
      <c r="WT22" s="460"/>
      <c r="WU22" s="460"/>
      <c r="WV22" s="460"/>
      <c r="WW22" s="460"/>
      <c r="WX22" s="460"/>
      <c r="WY22" s="460"/>
      <c r="WZ22" s="460"/>
      <c r="XA22" s="460"/>
      <c r="XB22" s="460"/>
      <c r="XC22" s="460"/>
      <c r="XD22" s="460"/>
      <c r="XE22" s="460"/>
      <c r="XF22" s="460"/>
      <c r="XG22" s="460"/>
      <c r="XH22" s="460"/>
      <c r="XI22" s="460"/>
      <c r="XJ22" s="460"/>
      <c r="XK22" s="460"/>
      <c r="XL22" s="460"/>
      <c r="XM22" s="460"/>
      <c r="XN22" s="460"/>
      <c r="XO22" s="460"/>
      <c r="XP22" s="460"/>
      <c r="XQ22" s="460"/>
      <c r="XR22" s="460"/>
      <c r="XS22" s="460"/>
      <c r="XT22" s="460"/>
      <c r="XU22" s="460"/>
      <c r="XV22" s="460"/>
      <c r="XW22" s="460"/>
      <c r="XX22" s="460"/>
      <c r="XY22" s="460"/>
      <c r="XZ22" s="460"/>
      <c r="YA22" s="460"/>
      <c r="YB22" s="460"/>
      <c r="YC22" s="460"/>
      <c r="YD22" s="460"/>
      <c r="YE22" s="460"/>
      <c r="YF22" s="460"/>
      <c r="YG22" s="460"/>
      <c r="YH22" s="460"/>
      <c r="YI22" s="460"/>
      <c r="YJ22" s="460"/>
      <c r="YK22" s="460"/>
      <c r="YL22" s="460"/>
      <c r="YM22" s="460"/>
      <c r="YN22" s="460"/>
      <c r="YO22" s="460"/>
      <c r="YP22" s="460"/>
      <c r="YQ22" s="460"/>
      <c r="YR22" s="460"/>
      <c r="YS22" s="460"/>
      <c r="YT22" s="460"/>
      <c r="YU22" s="460"/>
      <c r="YV22" s="460"/>
      <c r="YW22" s="460"/>
      <c r="YX22" s="460"/>
      <c r="YY22" s="460"/>
      <c r="YZ22" s="460"/>
      <c r="ZA22" s="460"/>
      <c r="ZB22" s="460"/>
      <c r="ZC22" s="460"/>
      <c r="ZD22" s="460"/>
      <c r="ZE22" s="460"/>
      <c r="ZF22" s="460"/>
      <c r="ZG22" s="460"/>
      <c r="ZH22" s="460"/>
      <c r="ZI22" s="460"/>
      <c r="ZJ22" s="460"/>
      <c r="ZK22" s="460"/>
      <c r="ZL22" s="460"/>
      <c r="ZM22" s="460"/>
      <c r="ZN22" s="460"/>
      <c r="ZO22" s="460"/>
      <c r="ZP22" s="460"/>
      <c r="ZQ22" s="460"/>
      <c r="ZR22" s="460"/>
      <c r="ZS22" s="460"/>
      <c r="ZT22" s="460"/>
      <c r="ZU22" s="460"/>
      <c r="ZV22" s="460"/>
      <c r="ZW22" s="460"/>
      <c r="ZX22" s="460"/>
      <c r="ZY22" s="460"/>
      <c r="ZZ22" s="460"/>
      <c r="AAA22" s="460"/>
      <c r="AAB22" s="460"/>
      <c r="AAC22" s="460"/>
      <c r="AAD22" s="460"/>
      <c r="AAE22" s="460"/>
      <c r="AAF22" s="460"/>
      <c r="AAG22" s="460"/>
      <c r="AAH22" s="460"/>
      <c r="AAI22" s="460"/>
      <c r="AAJ22" s="460"/>
      <c r="AAK22" s="460"/>
      <c r="AAL22" s="460"/>
      <c r="AAM22" s="460"/>
      <c r="AAN22" s="460"/>
      <c r="AAO22" s="460"/>
      <c r="AAP22" s="460"/>
      <c r="AAQ22" s="460"/>
      <c r="AAR22" s="460"/>
      <c r="AAS22" s="460"/>
      <c r="AAT22" s="460"/>
      <c r="AAU22" s="460"/>
      <c r="AAV22" s="460"/>
      <c r="AAW22" s="460"/>
      <c r="AAX22" s="460"/>
      <c r="AAY22" s="460"/>
      <c r="AAZ22" s="460"/>
      <c r="ABA22" s="460"/>
      <c r="ABB22" s="460"/>
      <c r="ABC22" s="460"/>
      <c r="ABD22" s="460"/>
      <c r="ABE22" s="460"/>
      <c r="ABF22" s="460"/>
      <c r="ABG22" s="460"/>
      <c r="ABH22" s="460"/>
      <c r="ABI22" s="460"/>
      <c r="ABJ22" s="460"/>
      <c r="ABK22" s="460"/>
      <c r="ABL22" s="460"/>
      <c r="ABM22" s="460"/>
      <c r="ABN22" s="460"/>
      <c r="ABO22" s="460"/>
      <c r="ABP22" s="460"/>
      <c r="ABQ22" s="460"/>
      <c r="ABR22" s="460"/>
      <c r="ABS22" s="460"/>
      <c r="ABT22" s="460"/>
      <c r="ABU22" s="460"/>
      <c r="ABV22" s="460"/>
      <c r="ABW22" s="460"/>
      <c r="ABX22" s="460"/>
      <c r="ABY22" s="460"/>
      <c r="ABZ22" s="460"/>
      <c r="ACA22" s="460"/>
      <c r="ACB22" s="460"/>
      <c r="ACC22" s="460"/>
      <c r="ACD22" s="460"/>
      <c r="ACE22" s="460"/>
      <c r="ACF22" s="460"/>
      <c r="ACG22" s="460"/>
      <c r="ACH22" s="460"/>
      <c r="ACI22" s="460"/>
      <c r="ACJ22" s="460"/>
      <c r="ACK22" s="460"/>
      <c r="ACL22" s="460"/>
      <c r="ACM22" s="460"/>
      <c r="ACN22" s="460"/>
      <c r="ACO22" s="460"/>
      <c r="ACP22" s="460"/>
      <c r="ACQ22" s="460"/>
      <c r="ACR22" s="460"/>
      <c r="ACS22" s="460"/>
      <c r="ACT22" s="460"/>
      <c r="ACU22" s="460"/>
      <c r="ACV22" s="460"/>
      <c r="ACW22" s="460"/>
      <c r="ACX22" s="460"/>
      <c r="ACY22" s="460"/>
      <c r="ACZ22" s="460"/>
      <c r="ADA22" s="460"/>
      <c r="ADB22" s="460"/>
      <c r="ADC22" s="460"/>
      <c r="ADD22" s="460"/>
      <c r="ADE22" s="460"/>
      <c r="ADF22" s="460"/>
      <c r="ADG22" s="460"/>
      <c r="ADH22" s="460"/>
      <c r="ADI22" s="460"/>
      <c r="ADJ22" s="460"/>
      <c r="ADK22" s="460"/>
      <c r="ADL22" s="460"/>
      <c r="ADM22" s="460"/>
      <c r="ADN22" s="460"/>
      <c r="ADO22" s="460"/>
      <c r="ADP22" s="460"/>
      <c r="ADQ22" s="460"/>
      <c r="ADR22" s="460"/>
      <c r="ADS22" s="460"/>
      <c r="ADT22" s="460"/>
      <c r="ADU22" s="460"/>
      <c r="ADV22" s="460"/>
      <c r="ADW22" s="460"/>
      <c r="ADX22" s="460"/>
      <c r="ADY22" s="460"/>
      <c r="ADZ22" s="460"/>
      <c r="AEA22" s="460"/>
      <c r="AEB22" s="460"/>
      <c r="AEC22" s="460"/>
      <c r="AED22" s="460"/>
      <c r="AEE22" s="460"/>
      <c r="AEF22" s="460"/>
      <c r="AEG22" s="460"/>
      <c r="AEH22" s="460"/>
      <c r="AEI22" s="460"/>
      <c r="AEJ22" s="460"/>
      <c r="AEK22" s="460"/>
      <c r="AEL22" s="460"/>
      <c r="AEM22" s="460"/>
      <c r="AEN22" s="460"/>
      <c r="AEO22" s="460"/>
      <c r="AEP22" s="460"/>
      <c r="AEQ22" s="460"/>
      <c r="AER22" s="460"/>
      <c r="AES22" s="460"/>
      <c r="AET22" s="460"/>
      <c r="AEU22" s="460"/>
      <c r="AEV22" s="460"/>
      <c r="AEW22" s="460"/>
      <c r="AEX22" s="460"/>
      <c r="AEY22" s="460"/>
      <c r="AEZ22" s="460"/>
      <c r="AFA22" s="460"/>
      <c r="AFB22" s="460"/>
      <c r="AFC22" s="460"/>
      <c r="AFD22" s="460"/>
      <c r="AFE22" s="460"/>
      <c r="AFF22" s="460"/>
      <c r="AFG22" s="460"/>
      <c r="AFH22" s="460"/>
      <c r="AFI22" s="460"/>
      <c r="AFJ22" s="460"/>
      <c r="AFK22" s="460"/>
      <c r="AFL22" s="460"/>
      <c r="AFM22" s="460"/>
      <c r="AFN22" s="460"/>
      <c r="AFO22" s="460"/>
      <c r="AFP22" s="460"/>
      <c r="AFQ22" s="460"/>
      <c r="AFR22" s="460"/>
      <c r="AFS22" s="460"/>
      <c r="AFT22" s="460"/>
      <c r="AFU22" s="460"/>
    </row>
    <row r="23" spans="1:853" s="464" customFormat="1">
      <c r="A23" s="138"/>
      <c r="B23" s="139"/>
      <c r="C23" s="139" t="s">
        <v>761</v>
      </c>
      <c r="D23" s="355"/>
      <c r="E23" s="380">
        <f t="shared" ref="E23:F28" si="13">SUMIF($G$2:$BN$2,E$2,($G23:$BN23))</f>
        <v>5717021.2100083325</v>
      </c>
      <c r="F23" s="430">
        <f t="shared" si="13"/>
        <v>1266526</v>
      </c>
      <c r="G23" s="205">
        <v>575110.63294146792</v>
      </c>
      <c r="H23" s="205">
        <v>0</v>
      </c>
      <c r="I23" s="205">
        <v>144602.02491948742</v>
      </c>
      <c r="J23" s="205">
        <v>0</v>
      </c>
      <c r="K23" s="205">
        <v>293312.36905164062</v>
      </c>
      <c r="L23" s="205">
        <v>0</v>
      </c>
      <c r="M23" s="205">
        <v>168062.68989707902</v>
      </c>
      <c r="N23" s="205">
        <v>0</v>
      </c>
      <c r="O23" s="205">
        <v>105735.16289439902</v>
      </c>
      <c r="P23" s="205">
        <v>0</v>
      </c>
      <c r="Q23" s="205">
        <v>92977.750602436761</v>
      </c>
      <c r="R23" s="205">
        <v>0</v>
      </c>
      <c r="S23" s="205">
        <v>236498.63888701212</v>
      </c>
      <c r="T23" s="205">
        <v>0</v>
      </c>
      <c r="U23" s="205">
        <v>179306.5109001644</v>
      </c>
      <c r="V23" s="205">
        <v>0</v>
      </c>
      <c r="W23" s="205">
        <v>165251.73464630768</v>
      </c>
      <c r="X23" s="205">
        <v>0</v>
      </c>
      <c r="Y23" s="205">
        <v>106924.41319280228</v>
      </c>
      <c r="Z23" s="205">
        <v>0</v>
      </c>
      <c r="AA23" s="205">
        <v>370775.80894308939</v>
      </c>
      <c r="AB23" s="205">
        <v>0</v>
      </c>
      <c r="AC23" s="205">
        <v>309961.87322928628</v>
      </c>
      <c r="AD23" s="205">
        <v>0</v>
      </c>
      <c r="AE23" s="205">
        <v>294663.7898452807</v>
      </c>
      <c r="AF23" s="205">
        <v>0</v>
      </c>
      <c r="AG23" s="205">
        <v>255472.5868297187</v>
      </c>
      <c r="AH23" s="205">
        <v>0</v>
      </c>
      <c r="AI23" s="205">
        <v>470618.77717721771</v>
      </c>
      <c r="AJ23" s="205">
        <v>0</v>
      </c>
      <c r="AK23" s="205">
        <v>232390.3196743463</v>
      </c>
      <c r="AL23" s="205">
        <v>0</v>
      </c>
      <c r="AM23" s="205">
        <v>257256.46227732359</v>
      </c>
      <c r="AN23" s="205">
        <v>0</v>
      </c>
      <c r="AO23" s="205">
        <v>291690.66409927257</v>
      </c>
      <c r="AP23" s="205">
        <v>0</v>
      </c>
      <c r="AQ23" s="205">
        <v>1166409</v>
      </c>
      <c r="AR23" s="205">
        <f>1166526+100000</f>
        <v>1266526</v>
      </c>
      <c r="AS23" s="205"/>
      <c r="AT23" s="216"/>
      <c r="AU23" s="205"/>
      <c r="AV23" s="216"/>
      <c r="AW23" s="205"/>
      <c r="AX23" s="216"/>
      <c r="AY23" s="205"/>
      <c r="AZ23" s="216"/>
      <c r="BA23" s="205"/>
      <c r="BB23" s="216"/>
      <c r="BC23" s="205"/>
      <c r="BD23" s="216"/>
      <c r="BE23" s="205"/>
      <c r="BF23" s="216"/>
      <c r="BG23" s="205"/>
      <c r="BH23" s="216"/>
      <c r="BI23" s="205"/>
      <c r="BJ23" s="216"/>
      <c r="BK23" s="205"/>
      <c r="BL23" s="216"/>
      <c r="BM23" s="205"/>
      <c r="BN23" s="216"/>
      <c r="BO23" s="460"/>
      <c r="BP23" s="460"/>
      <c r="BQ23" s="460"/>
      <c r="BR23" s="460"/>
      <c r="BS23" s="460"/>
      <c r="BT23" s="460"/>
      <c r="BU23" s="460"/>
      <c r="BV23" s="460"/>
      <c r="BW23" s="460"/>
      <c r="BX23" s="460"/>
      <c r="BY23" s="460"/>
      <c r="BZ23" s="460"/>
      <c r="CA23" s="460"/>
      <c r="CB23" s="460"/>
      <c r="CC23" s="460"/>
      <c r="CD23" s="460"/>
      <c r="CE23" s="460"/>
      <c r="CF23" s="460"/>
      <c r="CG23" s="460"/>
      <c r="CH23" s="460"/>
      <c r="CI23" s="460"/>
      <c r="CJ23" s="460"/>
      <c r="CK23" s="460"/>
      <c r="CL23" s="460"/>
      <c r="CM23" s="460"/>
      <c r="CN23" s="460"/>
      <c r="CO23" s="460"/>
      <c r="CP23" s="460"/>
      <c r="CQ23" s="460"/>
      <c r="CR23" s="460"/>
      <c r="CS23" s="460"/>
      <c r="CT23" s="460"/>
      <c r="CU23" s="460"/>
      <c r="CV23" s="460"/>
      <c r="CW23" s="460"/>
      <c r="CX23" s="460"/>
      <c r="CY23" s="460"/>
      <c r="CZ23" s="460"/>
      <c r="DA23" s="460"/>
      <c r="DB23" s="460"/>
      <c r="DC23" s="460"/>
      <c r="DD23" s="460"/>
      <c r="DE23" s="460"/>
      <c r="DF23" s="460"/>
      <c r="DG23" s="460"/>
      <c r="DH23" s="460"/>
      <c r="DI23" s="460"/>
      <c r="DJ23" s="460"/>
      <c r="DK23" s="460"/>
      <c r="DL23" s="460"/>
      <c r="DM23" s="460"/>
      <c r="DN23" s="460"/>
      <c r="DO23" s="460"/>
      <c r="DP23" s="460"/>
      <c r="DQ23" s="460"/>
      <c r="DR23" s="460"/>
      <c r="DS23" s="460"/>
      <c r="DT23" s="460"/>
      <c r="DU23" s="460"/>
      <c r="DV23" s="460"/>
      <c r="DW23" s="460"/>
      <c r="DX23" s="460"/>
      <c r="DY23" s="460"/>
      <c r="DZ23" s="460"/>
      <c r="EA23" s="460"/>
      <c r="EB23" s="460"/>
      <c r="EC23" s="460"/>
      <c r="ED23" s="460"/>
      <c r="EE23" s="460"/>
      <c r="EF23" s="460"/>
      <c r="EG23" s="460"/>
      <c r="EH23" s="460"/>
      <c r="EI23" s="460"/>
      <c r="EJ23" s="460"/>
      <c r="EK23" s="460"/>
      <c r="EL23" s="460"/>
      <c r="EM23" s="460"/>
      <c r="EN23" s="460"/>
      <c r="EO23" s="460"/>
      <c r="EP23" s="460"/>
      <c r="EQ23" s="460"/>
      <c r="ER23" s="460"/>
      <c r="ES23" s="460"/>
      <c r="ET23" s="460"/>
      <c r="EU23" s="460"/>
      <c r="EV23" s="460"/>
      <c r="EW23" s="460"/>
      <c r="EX23" s="460"/>
      <c r="EY23" s="460"/>
      <c r="EZ23" s="460"/>
      <c r="FA23" s="460"/>
      <c r="FB23" s="460"/>
      <c r="FC23" s="460"/>
      <c r="FD23" s="460"/>
      <c r="FE23" s="460"/>
      <c r="FF23" s="460"/>
      <c r="FG23" s="460"/>
      <c r="FH23" s="460"/>
      <c r="FI23" s="460"/>
      <c r="FJ23" s="460"/>
      <c r="FK23" s="460"/>
      <c r="FL23" s="460"/>
      <c r="FM23" s="460"/>
      <c r="FN23" s="460"/>
      <c r="FO23" s="460"/>
      <c r="FP23" s="460"/>
      <c r="FQ23" s="460"/>
      <c r="FR23" s="460"/>
      <c r="FS23" s="460"/>
      <c r="FT23" s="460"/>
      <c r="FU23" s="460"/>
      <c r="FV23" s="460"/>
      <c r="FW23" s="460"/>
      <c r="FX23" s="460"/>
      <c r="FY23" s="460"/>
      <c r="FZ23" s="460"/>
      <c r="GA23" s="460"/>
      <c r="GB23" s="460"/>
      <c r="GC23" s="460"/>
      <c r="GD23" s="460"/>
      <c r="GE23" s="460"/>
      <c r="GF23" s="460"/>
      <c r="GG23" s="460"/>
      <c r="GH23" s="460"/>
      <c r="GI23" s="460"/>
      <c r="GJ23" s="460"/>
      <c r="GK23" s="460"/>
      <c r="GL23" s="460"/>
      <c r="GM23" s="460"/>
      <c r="GN23" s="460"/>
      <c r="GO23" s="460"/>
      <c r="GP23" s="460"/>
      <c r="GQ23" s="460"/>
      <c r="GR23" s="460"/>
      <c r="GS23" s="460"/>
      <c r="GT23" s="460"/>
      <c r="GU23" s="460"/>
      <c r="GV23" s="460"/>
      <c r="GW23" s="460"/>
      <c r="GX23" s="460"/>
      <c r="GY23" s="460"/>
      <c r="GZ23" s="460"/>
      <c r="HA23" s="460"/>
      <c r="HB23" s="460"/>
      <c r="HC23" s="460"/>
      <c r="HD23" s="460"/>
      <c r="HE23" s="460"/>
      <c r="HF23" s="460"/>
      <c r="HG23" s="460"/>
      <c r="HH23" s="460"/>
      <c r="HI23" s="460"/>
      <c r="HJ23" s="460"/>
      <c r="HK23" s="460"/>
      <c r="HL23" s="460"/>
      <c r="HM23" s="460"/>
      <c r="HN23" s="460"/>
      <c r="HO23" s="460"/>
      <c r="HP23" s="460"/>
      <c r="HQ23" s="460"/>
      <c r="HR23" s="460"/>
      <c r="HS23" s="460"/>
      <c r="HT23" s="460"/>
      <c r="HU23" s="460"/>
      <c r="HV23" s="460"/>
      <c r="HW23" s="460"/>
      <c r="HX23" s="460"/>
      <c r="HY23" s="460"/>
      <c r="HZ23" s="460"/>
      <c r="IA23" s="460"/>
      <c r="IB23" s="460"/>
      <c r="IC23" s="460"/>
      <c r="ID23" s="460"/>
      <c r="IE23" s="460"/>
      <c r="IF23" s="460"/>
      <c r="IG23" s="460"/>
      <c r="IH23" s="460"/>
      <c r="II23" s="460"/>
      <c r="IJ23" s="460"/>
      <c r="IK23" s="460"/>
      <c r="IL23" s="460"/>
      <c r="IM23" s="460"/>
      <c r="IN23" s="460"/>
      <c r="IO23" s="460"/>
      <c r="IP23" s="460"/>
      <c r="IQ23" s="460"/>
      <c r="IR23" s="460"/>
      <c r="IS23" s="460"/>
      <c r="IT23" s="460"/>
      <c r="IU23" s="460"/>
      <c r="IV23" s="460"/>
      <c r="IW23" s="460"/>
      <c r="IX23" s="460"/>
      <c r="IY23" s="460"/>
      <c r="IZ23" s="460"/>
      <c r="JA23" s="460"/>
      <c r="JB23" s="460"/>
      <c r="JC23" s="460"/>
      <c r="JD23" s="460"/>
      <c r="JE23" s="460"/>
      <c r="JF23" s="460"/>
      <c r="JG23" s="460"/>
      <c r="JH23" s="460"/>
      <c r="JI23" s="460"/>
      <c r="JJ23" s="460"/>
      <c r="JK23" s="460"/>
      <c r="JL23" s="460"/>
      <c r="JM23" s="460"/>
      <c r="JN23" s="460"/>
      <c r="JO23" s="460"/>
      <c r="JP23" s="460"/>
      <c r="JQ23" s="460"/>
      <c r="JR23" s="460"/>
      <c r="JS23" s="460"/>
      <c r="JT23" s="460"/>
      <c r="JU23" s="460"/>
      <c r="JV23" s="460"/>
      <c r="JW23" s="460"/>
      <c r="JX23" s="460"/>
      <c r="JY23" s="460"/>
      <c r="JZ23" s="460"/>
      <c r="KA23" s="460"/>
      <c r="KB23" s="460"/>
      <c r="KC23" s="460"/>
      <c r="KD23" s="460"/>
      <c r="KE23" s="460"/>
      <c r="KF23" s="460"/>
      <c r="KG23" s="460"/>
      <c r="KH23" s="460"/>
      <c r="KI23" s="460"/>
      <c r="KJ23" s="460"/>
      <c r="KK23" s="460"/>
      <c r="KL23" s="460"/>
      <c r="KM23" s="460"/>
      <c r="KN23" s="460"/>
      <c r="KO23" s="460"/>
      <c r="KP23" s="460"/>
      <c r="KQ23" s="460"/>
      <c r="KR23" s="460"/>
      <c r="KS23" s="460"/>
      <c r="KT23" s="460"/>
      <c r="KU23" s="460"/>
      <c r="KV23" s="460"/>
      <c r="KW23" s="460"/>
      <c r="KX23" s="460"/>
      <c r="KY23" s="460"/>
      <c r="KZ23" s="460"/>
      <c r="LA23" s="460"/>
      <c r="LB23" s="460"/>
      <c r="LC23" s="460"/>
      <c r="LD23" s="460"/>
      <c r="LE23" s="460"/>
      <c r="LF23" s="460"/>
      <c r="LG23" s="460"/>
      <c r="LH23" s="460"/>
      <c r="LI23" s="460"/>
      <c r="LJ23" s="460"/>
      <c r="LK23" s="460"/>
      <c r="LL23" s="460"/>
      <c r="LM23" s="460"/>
      <c r="LN23" s="460"/>
      <c r="LO23" s="460"/>
      <c r="LP23" s="460"/>
      <c r="LQ23" s="460"/>
      <c r="LR23" s="460"/>
      <c r="LS23" s="460"/>
      <c r="LT23" s="460"/>
      <c r="LU23" s="460"/>
      <c r="LV23" s="460"/>
      <c r="LW23" s="460"/>
      <c r="LX23" s="460"/>
      <c r="LY23" s="460"/>
      <c r="LZ23" s="460"/>
      <c r="MA23" s="460"/>
      <c r="MB23" s="460"/>
      <c r="MC23" s="460"/>
      <c r="MD23" s="460"/>
      <c r="ME23" s="460"/>
      <c r="MF23" s="460"/>
      <c r="MG23" s="460"/>
      <c r="MH23" s="460"/>
      <c r="MI23" s="460"/>
      <c r="MJ23" s="460"/>
      <c r="MK23" s="460"/>
      <c r="ML23" s="460"/>
      <c r="MM23" s="460"/>
      <c r="MN23" s="460"/>
      <c r="MO23" s="460"/>
      <c r="MP23" s="460"/>
      <c r="MQ23" s="460"/>
      <c r="MR23" s="460"/>
      <c r="MS23" s="460"/>
      <c r="MT23" s="460"/>
      <c r="MU23" s="460"/>
      <c r="MV23" s="460"/>
      <c r="MW23" s="460"/>
      <c r="MX23" s="460"/>
      <c r="MY23" s="460"/>
      <c r="MZ23" s="460"/>
      <c r="NA23" s="460"/>
      <c r="NB23" s="460"/>
      <c r="NC23" s="460"/>
      <c r="ND23" s="460"/>
      <c r="NE23" s="460"/>
      <c r="NF23" s="460"/>
      <c r="NG23" s="460"/>
      <c r="NH23" s="460"/>
      <c r="NI23" s="460"/>
      <c r="NJ23" s="460"/>
      <c r="NK23" s="460"/>
      <c r="NL23" s="460"/>
      <c r="NM23" s="460"/>
      <c r="NN23" s="460"/>
      <c r="NO23" s="460"/>
      <c r="NP23" s="460"/>
      <c r="NQ23" s="460"/>
      <c r="NR23" s="460"/>
      <c r="NS23" s="460"/>
      <c r="NT23" s="460"/>
      <c r="NU23" s="460"/>
      <c r="NV23" s="460"/>
      <c r="NW23" s="460"/>
      <c r="NX23" s="460"/>
      <c r="NY23" s="460"/>
      <c r="NZ23" s="460"/>
      <c r="OA23" s="460"/>
      <c r="OB23" s="460"/>
      <c r="OC23" s="460"/>
      <c r="OD23" s="460"/>
      <c r="OE23" s="460"/>
      <c r="OF23" s="460"/>
      <c r="OG23" s="460"/>
      <c r="OH23" s="460"/>
      <c r="OI23" s="460"/>
      <c r="OJ23" s="460"/>
      <c r="OK23" s="460"/>
      <c r="OL23" s="460"/>
      <c r="OM23" s="460"/>
      <c r="ON23" s="460"/>
      <c r="OO23" s="460"/>
      <c r="OP23" s="460"/>
      <c r="OQ23" s="460"/>
      <c r="OR23" s="460"/>
      <c r="OS23" s="460"/>
      <c r="OT23" s="460"/>
      <c r="OU23" s="460"/>
      <c r="OV23" s="460"/>
      <c r="OW23" s="460"/>
      <c r="OX23" s="460"/>
      <c r="OY23" s="460"/>
      <c r="OZ23" s="460"/>
      <c r="PA23" s="460"/>
      <c r="PB23" s="460"/>
      <c r="PC23" s="460"/>
      <c r="PD23" s="460"/>
      <c r="PE23" s="460"/>
      <c r="PF23" s="460"/>
      <c r="PG23" s="460"/>
      <c r="PH23" s="460"/>
      <c r="PI23" s="460"/>
      <c r="PJ23" s="460"/>
      <c r="PK23" s="460"/>
      <c r="PL23" s="460"/>
      <c r="PM23" s="460"/>
      <c r="PN23" s="460"/>
      <c r="PO23" s="460"/>
      <c r="PP23" s="460"/>
      <c r="PQ23" s="460"/>
      <c r="PR23" s="460"/>
      <c r="PS23" s="460"/>
      <c r="PT23" s="460"/>
      <c r="PU23" s="460"/>
      <c r="PV23" s="460"/>
      <c r="PW23" s="460"/>
      <c r="PX23" s="460"/>
      <c r="PY23" s="460"/>
      <c r="PZ23" s="460"/>
      <c r="QA23" s="460"/>
      <c r="QB23" s="460"/>
      <c r="QC23" s="460"/>
      <c r="QD23" s="460"/>
      <c r="QE23" s="460"/>
      <c r="QF23" s="460"/>
      <c r="QG23" s="460"/>
      <c r="QH23" s="460"/>
      <c r="QI23" s="460"/>
      <c r="QJ23" s="460"/>
      <c r="QK23" s="460"/>
      <c r="QL23" s="460"/>
      <c r="QM23" s="460"/>
      <c r="QN23" s="460"/>
      <c r="QO23" s="460"/>
      <c r="QP23" s="460"/>
      <c r="QQ23" s="460"/>
      <c r="QR23" s="460"/>
      <c r="QS23" s="460"/>
      <c r="QT23" s="460"/>
      <c r="QU23" s="460"/>
      <c r="QV23" s="460"/>
      <c r="QW23" s="460"/>
      <c r="QX23" s="460"/>
      <c r="QY23" s="460"/>
      <c r="QZ23" s="460"/>
      <c r="RA23" s="460"/>
      <c r="RB23" s="460"/>
      <c r="RC23" s="460"/>
      <c r="RD23" s="460"/>
      <c r="RE23" s="460"/>
      <c r="RF23" s="460"/>
      <c r="RG23" s="460"/>
      <c r="RH23" s="460"/>
      <c r="RI23" s="460"/>
      <c r="RJ23" s="460"/>
      <c r="RK23" s="460"/>
      <c r="RL23" s="460"/>
      <c r="RM23" s="460"/>
      <c r="RN23" s="460"/>
      <c r="RO23" s="460"/>
      <c r="RP23" s="460"/>
      <c r="RQ23" s="460"/>
      <c r="RR23" s="460"/>
      <c r="RS23" s="460"/>
      <c r="RT23" s="460"/>
      <c r="RU23" s="460"/>
      <c r="RV23" s="460"/>
      <c r="RW23" s="460"/>
      <c r="RX23" s="460"/>
      <c r="RY23" s="460"/>
      <c r="RZ23" s="460"/>
      <c r="SA23" s="460"/>
      <c r="SB23" s="460"/>
      <c r="SC23" s="460"/>
      <c r="SD23" s="460"/>
      <c r="SE23" s="460"/>
      <c r="SF23" s="460"/>
      <c r="SG23" s="460"/>
      <c r="SH23" s="460"/>
      <c r="SI23" s="460"/>
      <c r="SJ23" s="460"/>
      <c r="SK23" s="460"/>
      <c r="SL23" s="460"/>
      <c r="SM23" s="460"/>
      <c r="SN23" s="460"/>
      <c r="SO23" s="460"/>
      <c r="SP23" s="460"/>
      <c r="SQ23" s="460"/>
      <c r="SR23" s="460"/>
      <c r="SS23" s="460"/>
      <c r="ST23" s="460"/>
      <c r="SU23" s="460"/>
      <c r="SV23" s="460"/>
      <c r="SW23" s="460"/>
      <c r="SX23" s="460"/>
      <c r="SY23" s="460"/>
      <c r="SZ23" s="460"/>
      <c r="TA23" s="460"/>
      <c r="TB23" s="460"/>
      <c r="TC23" s="460"/>
      <c r="TD23" s="460"/>
      <c r="TE23" s="460"/>
      <c r="TF23" s="460"/>
      <c r="TG23" s="460"/>
      <c r="TH23" s="460"/>
      <c r="TI23" s="460"/>
      <c r="TJ23" s="460"/>
      <c r="TK23" s="460"/>
      <c r="TL23" s="460"/>
      <c r="TM23" s="460"/>
      <c r="TN23" s="460"/>
      <c r="TO23" s="460"/>
      <c r="TP23" s="460"/>
      <c r="TQ23" s="460"/>
      <c r="TR23" s="460"/>
      <c r="TS23" s="460"/>
      <c r="TT23" s="460"/>
      <c r="TU23" s="460"/>
      <c r="TV23" s="460"/>
      <c r="TW23" s="460"/>
      <c r="TX23" s="460"/>
      <c r="TY23" s="460"/>
      <c r="TZ23" s="460"/>
      <c r="UA23" s="460"/>
      <c r="UB23" s="460"/>
      <c r="UC23" s="460"/>
      <c r="UD23" s="460"/>
      <c r="UE23" s="460"/>
      <c r="UF23" s="460"/>
      <c r="UG23" s="460"/>
      <c r="UH23" s="460"/>
      <c r="UI23" s="460"/>
      <c r="UJ23" s="460"/>
      <c r="UK23" s="460"/>
      <c r="UL23" s="460"/>
      <c r="UM23" s="460"/>
      <c r="UN23" s="460"/>
      <c r="UO23" s="460"/>
      <c r="UP23" s="460"/>
      <c r="UQ23" s="460"/>
      <c r="UR23" s="460"/>
      <c r="US23" s="460"/>
      <c r="UT23" s="460"/>
      <c r="UU23" s="460"/>
      <c r="UV23" s="460"/>
      <c r="UW23" s="460"/>
      <c r="UX23" s="460"/>
      <c r="UY23" s="460"/>
      <c r="UZ23" s="460"/>
      <c r="VA23" s="460"/>
      <c r="VB23" s="460"/>
      <c r="VC23" s="460"/>
      <c r="VD23" s="460"/>
      <c r="VE23" s="460"/>
      <c r="VF23" s="460"/>
      <c r="VG23" s="460"/>
      <c r="VH23" s="460"/>
      <c r="VI23" s="460"/>
      <c r="VJ23" s="460"/>
      <c r="VK23" s="460"/>
      <c r="VL23" s="460"/>
      <c r="VM23" s="460"/>
      <c r="VN23" s="460"/>
      <c r="VO23" s="460"/>
      <c r="VP23" s="460"/>
      <c r="VQ23" s="460"/>
      <c r="VR23" s="460"/>
      <c r="VS23" s="460"/>
      <c r="VT23" s="460"/>
      <c r="VU23" s="460"/>
      <c r="VV23" s="460"/>
      <c r="VW23" s="460"/>
      <c r="VX23" s="460"/>
      <c r="VY23" s="460"/>
      <c r="VZ23" s="460"/>
      <c r="WA23" s="460"/>
      <c r="WB23" s="460"/>
      <c r="WC23" s="460"/>
      <c r="WD23" s="460"/>
      <c r="WE23" s="460"/>
      <c r="WF23" s="460"/>
      <c r="WG23" s="460"/>
      <c r="WH23" s="460"/>
      <c r="WI23" s="460"/>
      <c r="WJ23" s="460"/>
      <c r="WK23" s="460"/>
      <c r="WL23" s="460"/>
      <c r="WM23" s="460"/>
      <c r="WN23" s="460"/>
      <c r="WO23" s="460"/>
      <c r="WP23" s="460"/>
      <c r="WQ23" s="460"/>
      <c r="WR23" s="460"/>
      <c r="WS23" s="460"/>
      <c r="WT23" s="460"/>
      <c r="WU23" s="460"/>
      <c r="WV23" s="460"/>
      <c r="WW23" s="460"/>
      <c r="WX23" s="460"/>
      <c r="WY23" s="460"/>
      <c r="WZ23" s="460"/>
      <c r="XA23" s="460"/>
      <c r="XB23" s="460"/>
      <c r="XC23" s="460"/>
      <c r="XD23" s="460"/>
      <c r="XE23" s="460"/>
      <c r="XF23" s="460"/>
      <c r="XG23" s="460"/>
      <c r="XH23" s="460"/>
      <c r="XI23" s="460"/>
      <c r="XJ23" s="460"/>
      <c r="XK23" s="460"/>
      <c r="XL23" s="460"/>
      <c r="XM23" s="460"/>
      <c r="XN23" s="460"/>
      <c r="XO23" s="460"/>
      <c r="XP23" s="460"/>
      <c r="XQ23" s="460"/>
      <c r="XR23" s="460"/>
      <c r="XS23" s="460"/>
      <c r="XT23" s="460"/>
      <c r="XU23" s="460"/>
      <c r="XV23" s="460"/>
      <c r="XW23" s="460"/>
      <c r="XX23" s="460"/>
      <c r="XY23" s="460"/>
      <c r="XZ23" s="460"/>
      <c r="YA23" s="460"/>
      <c r="YB23" s="460"/>
      <c r="YC23" s="460"/>
      <c r="YD23" s="460"/>
      <c r="YE23" s="460"/>
      <c r="YF23" s="460"/>
      <c r="YG23" s="460"/>
      <c r="YH23" s="460"/>
      <c r="YI23" s="460"/>
      <c r="YJ23" s="460"/>
      <c r="YK23" s="460"/>
      <c r="YL23" s="460"/>
      <c r="YM23" s="460"/>
      <c r="YN23" s="460"/>
      <c r="YO23" s="460"/>
      <c r="YP23" s="460"/>
      <c r="YQ23" s="460"/>
      <c r="YR23" s="460"/>
      <c r="YS23" s="460"/>
      <c r="YT23" s="460"/>
      <c r="YU23" s="460"/>
      <c r="YV23" s="460"/>
      <c r="YW23" s="460"/>
      <c r="YX23" s="460"/>
      <c r="YY23" s="460"/>
      <c r="YZ23" s="460"/>
      <c r="ZA23" s="460"/>
      <c r="ZB23" s="460"/>
      <c r="ZC23" s="460"/>
      <c r="ZD23" s="460"/>
      <c r="ZE23" s="460"/>
      <c r="ZF23" s="460"/>
      <c r="ZG23" s="460"/>
      <c r="ZH23" s="460"/>
      <c r="ZI23" s="460"/>
      <c r="ZJ23" s="460"/>
      <c r="ZK23" s="460"/>
      <c r="ZL23" s="460"/>
      <c r="ZM23" s="460"/>
      <c r="ZN23" s="460"/>
      <c r="ZO23" s="460"/>
      <c r="ZP23" s="460"/>
      <c r="ZQ23" s="460"/>
      <c r="ZR23" s="460"/>
      <c r="ZS23" s="460"/>
      <c r="ZT23" s="460"/>
      <c r="ZU23" s="460"/>
      <c r="ZV23" s="460"/>
      <c r="ZW23" s="460"/>
      <c r="ZX23" s="460"/>
      <c r="ZY23" s="460"/>
      <c r="ZZ23" s="460"/>
      <c r="AAA23" s="460"/>
      <c r="AAB23" s="460"/>
      <c r="AAC23" s="460"/>
      <c r="AAD23" s="460"/>
      <c r="AAE23" s="460"/>
      <c r="AAF23" s="460"/>
      <c r="AAG23" s="460"/>
      <c r="AAH23" s="460"/>
      <c r="AAI23" s="460"/>
      <c r="AAJ23" s="460"/>
      <c r="AAK23" s="460"/>
      <c r="AAL23" s="460"/>
      <c r="AAM23" s="460"/>
      <c r="AAN23" s="460"/>
      <c r="AAO23" s="460"/>
      <c r="AAP23" s="460"/>
      <c r="AAQ23" s="460"/>
      <c r="AAR23" s="460"/>
      <c r="AAS23" s="460"/>
      <c r="AAT23" s="460"/>
      <c r="AAU23" s="460"/>
      <c r="AAV23" s="460"/>
      <c r="AAW23" s="460"/>
      <c r="AAX23" s="460"/>
      <c r="AAY23" s="460"/>
      <c r="AAZ23" s="460"/>
      <c r="ABA23" s="460"/>
      <c r="ABB23" s="460"/>
      <c r="ABC23" s="460"/>
      <c r="ABD23" s="460"/>
      <c r="ABE23" s="460"/>
      <c r="ABF23" s="460"/>
      <c r="ABG23" s="460"/>
      <c r="ABH23" s="460"/>
      <c r="ABI23" s="460"/>
      <c r="ABJ23" s="460"/>
      <c r="ABK23" s="460"/>
      <c r="ABL23" s="460"/>
      <c r="ABM23" s="460"/>
      <c r="ABN23" s="460"/>
      <c r="ABO23" s="460"/>
      <c r="ABP23" s="460"/>
      <c r="ABQ23" s="460"/>
      <c r="ABR23" s="460"/>
      <c r="ABS23" s="460"/>
      <c r="ABT23" s="460"/>
      <c r="ABU23" s="460"/>
      <c r="ABV23" s="460"/>
      <c r="ABW23" s="460"/>
      <c r="ABX23" s="460"/>
      <c r="ABY23" s="460"/>
      <c r="ABZ23" s="460"/>
      <c r="ACA23" s="460"/>
      <c r="ACB23" s="460"/>
      <c r="ACC23" s="460"/>
      <c r="ACD23" s="460"/>
      <c r="ACE23" s="460"/>
      <c r="ACF23" s="460"/>
      <c r="ACG23" s="460"/>
      <c r="ACH23" s="460"/>
      <c r="ACI23" s="460"/>
      <c r="ACJ23" s="460"/>
      <c r="ACK23" s="460"/>
      <c r="ACL23" s="460"/>
      <c r="ACM23" s="460"/>
      <c r="ACN23" s="460"/>
      <c r="ACO23" s="460"/>
      <c r="ACP23" s="460"/>
      <c r="ACQ23" s="460"/>
      <c r="ACR23" s="460"/>
      <c r="ACS23" s="460"/>
      <c r="ACT23" s="460"/>
      <c r="ACU23" s="460"/>
      <c r="ACV23" s="460"/>
      <c r="ACW23" s="460"/>
      <c r="ACX23" s="460"/>
      <c r="ACY23" s="460"/>
      <c r="ACZ23" s="460"/>
      <c r="ADA23" s="460"/>
      <c r="ADB23" s="460"/>
      <c r="ADC23" s="460"/>
      <c r="ADD23" s="460"/>
      <c r="ADE23" s="460"/>
      <c r="ADF23" s="460"/>
      <c r="ADG23" s="460"/>
      <c r="ADH23" s="460"/>
      <c r="ADI23" s="460"/>
      <c r="ADJ23" s="460"/>
      <c r="ADK23" s="460"/>
      <c r="ADL23" s="460"/>
      <c r="ADM23" s="460"/>
      <c r="ADN23" s="460"/>
      <c r="ADO23" s="460"/>
      <c r="ADP23" s="460"/>
      <c r="ADQ23" s="460"/>
      <c r="ADR23" s="460"/>
      <c r="ADS23" s="460"/>
      <c r="ADT23" s="460"/>
      <c r="ADU23" s="460"/>
      <c r="ADV23" s="460"/>
      <c r="ADW23" s="460"/>
      <c r="ADX23" s="460"/>
      <c r="ADY23" s="460"/>
      <c r="ADZ23" s="460"/>
      <c r="AEA23" s="460"/>
      <c r="AEB23" s="460"/>
      <c r="AEC23" s="460"/>
      <c r="AED23" s="460"/>
      <c r="AEE23" s="460"/>
      <c r="AEF23" s="460"/>
      <c r="AEG23" s="460"/>
      <c r="AEH23" s="460"/>
      <c r="AEI23" s="460"/>
      <c r="AEJ23" s="460"/>
      <c r="AEK23" s="460"/>
      <c r="AEL23" s="460"/>
      <c r="AEM23" s="460"/>
      <c r="AEN23" s="460"/>
      <c r="AEO23" s="460"/>
      <c r="AEP23" s="460"/>
      <c r="AEQ23" s="460"/>
      <c r="AER23" s="460"/>
      <c r="AES23" s="460"/>
      <c r="AET23" s="460"/>
      <c r="AEU23" s="460"/>
      <c r="AEV23" s="460"/>
      <c r="AEW23" s="460"/>
      <c r="AEX23" s="460"/>
      <c r="AEY23" s="460"/>
      <c r="AEZ23" s="460"/>
      <c r="AFA23" s="460"/>
      <c r="AFB23" s="460"/>
      <c r="AFC23" s="460"/>
      <c r="AFD23" s="460"/>
      <c r="AFE23" s="460"/>
      <c r="AFF23" s="460"/>
      <c r="AFG23" s="460"/>
      <c r="AFH23" s="460"/>
      <c r="AFI23" s="460"/>
      <c r="AFJ23" s="460"/>
      <c r="AFK23" s="460"/>
      <c r="AFL23" s="460"/>
      <c r="AFM23" s="460"/>
      <c r="AFN23" s="460"/>
      <c r="AFO23" s="460"/>
      <c r="AFP23" s="460"/>
      <c r="AFQ23" s="460"/>
      <c r="AFR23" s="460"/>
      <c r="AFS23" s="460"/>
      <c r="AFT23" s="460"/>
      <c r="AFU23" s="460"/>
    </row>
    <row r="24" spans="1:853" s="460" customFormat="1">
      <c r="A24" s="14"/>
      <c r="B24" s="11"/>
      <c r="C24" s="139" t="s">
        <v>762</v>
      </c>
      <c r="D24" s="355"/>
      <c r="E24" s="380">
        <f t="shared" si="13"/>
        <v>0</v>
      </c>
      <c r="F24" s="380">
        <f t="shared" si="13"/>
        <v>0</v>
      </c>
      <c r="G24" s="205">
        <v>0</v>
      </c>
      <c r="H24" s="205">
        <v>0</v>
      </c>
      <c r="I24" s="205">
        <v>0</v>
      </c>
      <c r="J24" s="205">
        <v>0</v>
      </c>
      <c r="K24" s="205">
        <v>0</v>
      </c>
      <c r="L24" s="205">
        <v>0</v>
      </c>
      <c r="M24" s="205">
        <v>0</v>
      </c>
      <c r="N24" s="205">
        <v>0</v>
      </c>
      <c r="O24" s="205">
        <v>0</v>
      </c>
      <c r="P24" s="205">
        <v>0</v>
      </c>
      <c r="Q24" s="205">
        <v>0</v>
      </c>
      <c r="R24" s="205">
        <v>0</v>
      </c>
      <c r="S24" s="205">
        <v>0</v>
      </c>
      <c r="T24" s="205">
        <v>0</v>
      </c>
      <c r="U24" s="205">
        <v>0</v>
      </c>
      <c r="V24" s="205">
        <v>0</v>
      </c>
      <c r="W24" s="205">
        <v>0</v>
      </c>
      <c r="X24" s="205">
        <v>0</v>
      </c>
      <c r="Y24" s="205">
        <v>0</v>
      </c>
      <c r="Z24" s="205">
        <v>0</v>
      </c>
      <c r="AA24" s="205">
        <v>0</v>
      </c>
      <c r="AB24" s="205">
        <v>0</v>
      </c>
      <c r="AC24" s="205">
        <v>0</v>
      </c>
      <c r="AD24" s="205">
        <v>0</v>
      </c>
      <c r="AE24" s="205">
        <v>0</v>
      </c>
      <c r="AF24" s="205">
        <v>0</v>
      </c>
      <c r="AG24" s="205">
        <v>0</v>
      </c>
      <c r="AH24" s="205">
        <v>0</v>
      </c>
      <c r="AI24" s="205">
        <v>0</v>
      </c>
      <c r="AJ24" s="205">
        <v>0</v>
      </c>
      <c r="AK24" s="205">
        <v>0</v>
      </c>
      <c r="AL24" s="205">
        <v>0</v>
      </c>
      <c r="AM24" s="205">
        <v>0</v>
      </c>
      <c r="AN24" s="205">
        <v>0</v>
      </c>
      <c r="AO24" s="205">
        <v>0</v>
      </c>
      <c r="AP24" s="205">
        <v>0</v>
      </c>
      <c r="AQ24" s="205">
        <v>0</v>
      </c>
      <c r="AR24" s="205">
        <v>0</v>
      </c>
      <c r="AS24" s="205"/>
      <c r="AT24" s="216"/>
      <c r="AU24" s="205"/>
      <c r="AV24" s="216"/>
      <c r="AW24" s="205"/>
      <c r="AX24" s="216"/>
      <c r="AY24" s="205"/>
      <c r="AZ24" s="216"/>
      <c r="BA24" s="205"/>
      <c r="BB24" s="216"/>
      <c r="BC24" s="205"/>
      <c r="BD24" s="216"/>
      <c r="BE24" s="205"/>
      <c r="BF24" s="216"/>
      <c r="BG24" s="205"/>
      <c r="BH24" s="216"/>
      <c r="BI24" s="205"/>
      <c r="BJ24" s="216"/>
      <c r="BK24" s="205"/>
      <c r="BL24" s="216"/>
      <c r="BM24" s="205"/>
      <c r="BN24" s="216"/>
    </row>
    <row r="25" spans="1:853">
      <c r="A25" s="10"/>
      <c r="B25" s="386"/>
      <c r="C25" s="468" t="s">
        <v>1110</v>
      </c>
      <c r="D25" s="465"/>
      <c r="E25" s="380">
        <f t="shared" si="13"/>
        <v>2197150.1999999997</v>
      </c>
      <c r="F25" s="430">
        <f t="shared" si="13"/>
        <v>3518020.0000000005</v>
      </c>
      <c r="G25" s="205">
        <v>277677.90000000002</v>
      </c>
      <c r="H25" s="205">
        <v>441654.4</v>
      </c>
      <c r="I25" s="205">
        <v>69817.5</v>
      </c>
      <c r="J25" s="205">
        <v>110278.86</v>
      </c>
      <c r="K25" s="205">
        <v>141618.6</v>
      </c>
      <c r="L25" s="205">
        <v>226527.7</v>
      </c>
      <c r="M25" s="205">
        <v>81144.900000000009</v>
      </c>
      <c r="N25" s="205">
        <v>130137.35</v>
      </c>
      <c r="O25" s="205">
        <v>51051.6</v>
      </c>
      <c r="P25" s="205">
        <v>82211.649999999994</v>
      </c>
      <c r="Q25" s="205">
        <v>44892</v>
      </c>
      <c r="R25" s="205">
        <v>72551.88</v>
      </c>
      <c r="S25" s="205">
        <v>114187.5</v>
      </c>
      <c r="T25" s="205">
        <v>182043.03</v>
      </c>
      <c r="U25" s="205">
        <v>86573.7</v>
      </c>
      <c r="V25" s="205">
        <v>141579.81</v>
      </c>
      <c r="W25" s="205">
        <v>79787.7</v>
      </c>
      <c r="X25" s="205">
        <v>127525.48</v>
      </c>
      <c r="Y25" s="205">
        <v>51625.8</v>
      </c>
      <c r="Z25" s="205">
        <v>82792.06</v>
      </c>
      <c r="AA25" s="205">
        <v>179019.9</v>
      </c>
      <c r="AB25" s="205">
        <v>283325.46000000002</v>
      </c>
      <c r="AC25" s="205">
        <v>149657.4</v>
      </c>
      <c r="AD25" s="205">
        <v>237472.67</v>
      </c>
      <c r="AE25" s="205">
        <v>142271.1</v>
      </c>
      <c r="AF25" s="205">
        <v>228310.41</v>
      </c>
      <c r="AG25" s="205">
        <v>123348.6</v>
      </c>
      <c r="AH25" s="205">
        <v>195890.08</v>
      </c>
      <c r="AI25" s="205">
        <v>227226.6</v>
      </c>
      <c r="AJ25" s="205">
        <v>365163.98</v>
      </c>
      <c r="AK25" s="205">
        <v>112203.90000000001</v>
      </c>
      <c r="AL25" s="205">
        <v>182499.08</v>
      </c>
      <c r="AM25" s="205">
        <v>124209.90000000001</v>
      </c>
      <c r="AN25" s="205">
        <v>203020.89</v>
      </c>
      <c r="AO25" s="205">
        <v>140835.6</v>
      </c>
      <c r="AP25" s="205">
        <v>225035.21</v>
      </c>
      <c r="AQ25" s="205">
        <v>0</v>
      </c>
      <c r="AR25" s="205">
        <v>0</v>
      </c>
      <c r="AS25" s="380"/>
      <c r="AT25" s="380"/>
      <c r="AU25" s="380"/>
      <c r="AV25" s="380"/>
      <c r="AW25" s="380"/>
      <c r="AX25" s="380"/>
      <c r="AY25" s="380"/>
      <c r="AZ25" s="380"/>
      <c r="BA25" s="380"/>
      <c r="BB25" s="380"/>
      <c r="BC25" s="380"/>
      <c r="BD25" s="380"/>
      <c r="BE25" s="380"/>
      <c r="BF25" s="380"/>
      <c r="BG25" s="380"/>
      <c r="BH25" s="380"/>
      <c r="BI25" s="380"/>
      <c r="BJ25" s="380"/>
      <c r="BK25" s="380"/>
      <c r="BL25" s="380"/>
      <c r="BM25" s="380"/>
      <c r="BN25" s="380"/>
    </row>
    <row r="26" spans="1:853" s="466" customFormat="1">
      <c r="A26" s="14"/>
      <c r="B26" s="11"/>
      <c r="C26" s="139" t="s">
        <v>1124</v>
      </c>
      <c r="D26" s="355"/>
      <c r="E26" s="380">
        <f t="shared" si="13"/>
        <v>0</v>
      </c>
      <c r="F26" s="380">
        <f t="shared" si="13"/>
        <v>0</v>
      </c>
      <c r="G26" s="205">
        <v>0</v>
      </c>
      <c r="H26" s="205">
        <v>0</v>
      </c>
      <c r="I26" s="205">
        <v>0</v>
      </c>
      <c r="J26" s="205">
        <v>0</v>
      </c>
      <c r="K26" s="205">
        <v>0</v>
      </c>
      <c r="L26" s="205">
        <v>0</v>
      </c>
      <c r="M26" s="205">
        <v>0</v>
      </c>
      <c r="N26" s="205">
        <v>0</v>
      </c>
      <c r="O26" s="205">
        <v>0</v>
      </c>
      <c r="P26" s="205">
        <v>0</v>
      </c>
      <c r="Q26" s="205">
        <v>0</v>
      </c>
      <c r="R26" s="205">
        <v>0</v>
      </c>
      <c r="S26" s="205">
        <v>0</v>
      </c>
      <c r="T26" s="205">
        <v>0</v>
      </c>
      <c r="U26" s="205">
        <v>0</v>
      </c>
      <c r="V26" s="205">
        <v>0</v>
      </c>
      <c r="W26" s="205">
        <v>0</v>
      </c>
      <c r="X26" s="205">
        <v>0</v>
      </c>
      <c r="Y26" s="205">
        <v>0</v>
      </c>
      <c r="Z26" s="205">
        <v>0</v>
      </c>
      <c r="AA26" s="205">
        <v>0</v>
      </c>
      <c r="AB26" s="205">
        <v>0</v>
      </c>
      <c r="AC26" s="205">
        <v>0</v>
      </c>
      <c r="AD26" s="205">
        <v>0</v>
      </c>
      <c r="AE26" s="205">
        <v>0</v>
      </c>
      <c r="AF26" s="205">
        <v>0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  <c r="AL26" s="205">
        <v>0</v>
      </c>
      <c r="AM26" s="205">
        <v>0</v>
      </c>
      <c r="AN26" s="205">
        <v>0</v>
      </c>
      <c r="AO26" s="205">
        <v>0</v>
      </c>
      <c r="AP26" s="205">
        <v>0</v>
      </c>
      <c r="AQ26" s="205">
        <v>0</v>
      </c>
      <c r="AR26" s="205">
        <v>0</v>
      </c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462"/>
      <c r="BP26" s="462"/>
      <c r="BQ26" s="462"/>
      <c r="BR26" s="462"/>
      <c r="BS26" s="462"/>
      <c r="BT26" s="462"/>
      <c r="BU26" s="462"/>
      <c r="BV26" s="462"/>
      <c r="BW26" s="462"/>
      <c r="BX26" s="462"/>
      <c r="BY26" s="462"/>
      <c r="BZ26" s="462"/>
      <c r="CA26" s="462"/>
      <c r="CB26" s="462"/>
      <c r="CC26" s="462"/>
      <c r="CD26" s="462"/>
      <c r="CE26" s="462"/>
      <c r="CF26" s="462"/>
      <c r="CG26" s="462"/>
      <c r="CH26" s="462"/>
      <c r="CI26" s="462"/>
      <c r="CJ26" s="462"/>
      <c r="CK26" s="462"/>
      <c r="CL26" s="462"/>
      <c r="CM26" s="462"/>
      <c r="CN26" s="462"/>
      <c r="CO26" s="462"/>
      <c r="CP26" s="462"/>
      <c r="CQ26" s="462"/>
      <c r="CR26" s="462"/>
      <c r="CS26" s="462"/>
      <c r="CT26" s="462"/>
      <c r="CU26" s="462"/>
      <c r="CV26" s="462"/>
      <c r="CW26" s="462"/>
      <c r="CX26" s="462"/>
      <c r="CY26" s="462"/>
      <c r="CZ26" s="462"/>
      <c r="DA26" s="462"/>
      <c r="DB26" s="462"/>
      <c r="DC26" s="462"/>
      <c r="DD26" s="462"/>
      <c r="DE26" s="462"/>
      <c r="DF26" s="462"/>
      <c r="DG26" s="462"/>
      <c r="DH26" s="462"/>
      <c r="DI26" s="462"/>
      <c r="DJ26" s="462"/>
      <c r="DK26" s="462"/>
      <c r="DL26" s="462"/>
      <c r="DM26" s="462"/>
      <c r="DN26" s="462"/>
      <c r="DO26" s="462"/>
      <c r="DP26" s="462"/>
      <c r="DQ26" s="462"/>
      <c r="DR26" s="462"/>
      <c r="DS26" s="462"/>
      <c r="DT26" s="462"/>
      <c r="DU26" s="462"/>
      <c r="DV26" s="462"/>
      <c r="DW26" s="462"/>
      <c r="DX26" s="462"/>
      <c r="DY26" s="462"/>
      <c r="DZ26" s="462"/>
      <c r="EA26" s="462"/>
      <c r="EB26" s="462"/>
      <c r="EC26" s="462"/>
      <c r="ED26" s="462"/>
      <c r="EE26" s="462"/>
      <c r="EF26" s="462"/>
      <c r="EG26" s="462"/>
      <c r="EH26" s="462"/>
      <c r="EI26" s="462"/>
      <c r="EJ26" s="462"/>
      <c r="EK26" s="462"/>
      <c r="EL26" s="462"/>
      <c r="EM26" s="462"/>
      <c r="EN26" s="462"/>
      <c r="EO26" s="462"/>
      <c r="EP26" s="462"/>
      <c r="EQ26" s="462"/>
      <c r="ER26" s="462"/>
      <c r="ES26" s="462"/>
      <c r="ET26" s="462"/>
      <c r="EU26" s="462"/>
      <c r="EV26" s="462"/>
      <c r="EW26" s="462"/>
      <c r="EX26" s="462"/>
      <c r="EY26" s="462"/>
      <c r="EZ26" s="462"/>
      <c r="FA26" s="462"/>
      <c r="FB26" s="462"/>
      <c r="FC26" s="462"/>
      <c r="FD26" s="462"/>
      <c r="FE26" s="462"/>
      <c r="FF26" s="462"/>
      <c r="FG26" s="462"/>
      <c r="FH26" s="462"/>
      <c r="FI26" s="462"/>
      <c r="FJ26" s="462"/>
      <c r="FK26" s="462"/>
      <c r="FL26" s="462"/>
      <c r="FM26" s="462"/>
      <c r="FN26" s="462"/>
      <c r="FO26" s="462"/>
      <c r="FP26" s="462"/>
      <c r="FQ26" s="462"/>
      <c r="FR26" s="462"/>
      <c r="FS26" s="462"/>
      <c r="FT26" s="462"/>
      <c r="FU26" s="462"/>
      <c r="FV26" s="462"/>
      <c r="FW26" s="462"/>
      <c r="FX26" s="462"/>
      <c r="FY26" s="462"/>
      <c r="FZ26" s="462"/>
      <c r="GA26" s="462"/>
      <c r="GB26" s="462"/>
      <c r="GC26" s="462"/>
      <c r="GD26" s="462"/>
      <c r="GE26" s="462"/>
      <c r="GF26" s="462"/>
      <c r="GG26" s="462"/>
      <c r="GH26" s="462"/>
      <c r="GI26" s="462"/>
      <c r="GJ26" s="462"/>
      <c r="GK26" s="462"/>
      <c r="GL26" s="462"/>
      <c r="GM26" s="462"/>
      <c r="GN26" s="462"/>
      <c r="GO26" s="462"/>
      <c r="GP26" s="462"/>
      <c r="GQ26" s="462"/>
      <c r="GR26" s="462"/>
      <c r="GS26" s="462"/>
      <c r="GT26" s="462"/>
      <c r="GU26" s="462"/>
      <c r="GV26" s="462"/>
      <c r="GW26" s="462"/>
      <c r="GX26" s="462"/>
      <c r="GY26" s="462"/>
      <c r="GZ26" s="462"/>
      <c r="HA26" s="462"/>
      <c r="HB26" s="462"/>
      <c r="HC26" s="462"/>
      <c r="HD26" s="462"/>
      <c r="HE26" s="462"/>
      <c r="HF26" s="462"/>
      <c r="HG26" s="462"/>
      <c r="HH26" s="462"/>
      <c r="HI26" s="462"/>
      <c r="HJ26" s="462"/>
      <c r="HK26" s="462"/>
      <c r="HL26" s="462"/>
      <c r="HM26" s="462"/>
      <c r="HN26" s="462"/>
      <c r="HO26" s="462"/>
      <c r="HP26" s="462"/>
      <c r="HQ26" s="462"/>
      <c r="HR26" s="462"/>
      <c r="HS26" s="462"/>
      <c r="HT26" s="462"/>
      <c r="HU26" s="462"/>
      <c r="HV26" s="462"/>
      <c r="HW26" s="462"/>
      <c r="HX26" s="462"/>
      <c r="HY26" s="462"/>
      <c r="HZ26" s="462"/>
      <c r="IA26" s="462"/>
      <c r="IB26" s="462"/>
      <c r="IC26" s="462"/>
      <c r="ID26" s="462"/>
      <c r="IE26" s="462"/>
      <c r="IF26" s="462"/>
      <c r="IG26" s="462"/>
      <c r="IH26" s="462"/>
      <c r="II26" s="462"/>
      <c r="IJ26" s="462"/>
      <c r="IK26" s="462"/>
      <c r="IL26" s="462"/>
      <c r="IM26" s="462"/>
      <c r="IN26" s="462"/>
      <c r="IO26" s="462"/>
      <c r="IP26" s="462"/>
      <c r="IQ26" s="462"/>
      <c r="IR26" s="462"/>
      <c r="IS26" s="462"/>
      <c r="IT26" s="462"/>
      <c r="IU26" s="462"/>
      <c r="IV26" s="462"/>
      <c r="IW26" s="462"/>
      <c r="IX26" s="462"/>
      <c r="IY26" s="462"/>
      <c r="IZ26" s="462"/>
      <c r="JA26" s="462"/>
      <c r="JB26" s="462"/>
      <c r="JC26" s="462"/>
      <c r="JD26" s="462"/>
      <c r="JE26" s="462"/>
      <c r="JF26" s="462"/>
      <c r="JG26" s="462"/>
      <c r="JH26" s="462"/>
      <c r="JI26" s="462"/>
      <c r="JJ26" s="462"/>
      <c r="JK26" s="462"/>
      <c r="JL26" s="462"/>
      <c r="JM26" s="462"/>
      <c r="JN26" s="462"/>
      <c r="JO26" s="462"/>
      <c r="JP26" s="462"/>
      <c r="JQ26" s="462"/>
      <c r="JR26" s="462"/>
      <c r="JS26" s="462"/>
      <c r="JT26" s="462"/>
      <c r="JU26" s="462"/>
      <c r="JV26" s="462"/>
      <c r="JW26" s="462"/>
      <c r="JX26" s="462"/>
      <c r="JY26" s="462"/>
      <c r="JZ26" s="462"/>
      <c r="KA26" s="462"/>
      <c r="KB26" s="462"/>
      <c r="KC26" s="462"/>
      <c r="KD26" s="462"/>
      <c r="KE26" s="462"/>
      <c r="KF26" s="462"/>
      <c r="KG26" s="462"/>
      <c r="KH26" s="462"/>
      <c r="KI26" s="462"/>
      <c r="KJ26" s="462"/>
      <c r="KK26" s="462"/>
      <c r="KL26" s="462"/>
      <c r="KM26" s="462"/>
      <c r="KN26" s="462"/>
      <c r="KO26" s="462"/>
      <c r="KP26" s="462"/>
      <c r="KQ26" s="462"/>
      <c r="KR26" s="462"/>
      <c r="KS26" s="462"/>
      <c r="KT26" s="462"/>
      <c r="KU26" s="462"/>
      <c r="KV26" s="462"/>
      <c r="KW26" s="462"/>
      <c r="KX26" s="462"/>
      <c r="KY26" s="462"/>
      <c r="KZ26" s="462"/>
      <c r="LA26" s="462"/>
      <c r="LB26" s="462"/>
      <c r="LC26" s="462"/>
      <c r="LD26" s="462"/>
      <c r="LE26" s="462"/>
      <c r="LF26" s="462"/>
      <c r="LG26" s="462"/>
      <c r="LH26" s="462"/>
      <c r="LI26" s="462"/>
      <c r="LJ26" s="462"/>
      <c r="LK26" s="462"/>
      <c r="LL26" s="462"/>
      <c r="LM26" s="462"/>
      <c r="LN26" s="462"/>
      <c r="LO26" s="462"/>
      <c r="LP26" s="462"/>
      <c r="LQ26" s="462"/>
      <c r="LR26" s="462"/>
      <c r="LS26" s="462"/>
      <c r="LT26" s="462"/>
      <c r="LU26" s="462"/>
      <c r="LV26" s="462"/>
      <c r="LW26" s="462"/>
      <c r="LX26" s="462"/>
      <c r="LY26" s="462"/>
      <c r="LZ26" s="462"/>
      <c r="MA26" s="462"/>
      <c r="MB26" s="462"/>
      <c r="MC26" s="462"/>
      <c r="MD26" s="462"/>
      <c r="ME26" s="462"/>
      <c r="MF26" s="462"/>
      <c r="MG26" s="462"/>
      <c r="MH26" s="462"/>
      <c r="MI26" s="462"/>
      <c r="MJ26" s="462"/>
      <c r="MK26" s="462"/>
      <c r="ML26" s="462"/>
      <c r="MM26" s="462"/>
      <c r="MN26" s="462"/>
      <c r="MO26" s="462"/>
      <c r="MP26" s="462"/>
      <c r="MQ26" s="462"/>
      <c r="MR26" s="462"/>
      <c r="MS26" s="462"/>
      <c r="MT26" s="462"/>
      <c r="MU26" s="462"/>
      <c r="MV26" s="462"/>
      <c r="MW26" s="462"/>
      <c r="MX26" s="462"/>
      <c r="MY26" s="462"/>
      <c r="MZ26" s="462"/>
      <c r="NA26" s="462"/>
      <c r="NB26" s="462"/>
      <c r="NC26" s="462"/>
      <c r="ND26" s="462"/>
      <c r="NE26" s="462"/>
      <c r="NF26" s="462"/>
      <c r="NG26" s="462"/>
      <c r="NH26" s="462"/>
      <c r="NI26" s="462"/>
      <c r="NJ26" s="462"/>
      <c r="NK26" s="462"/>
      <c r="NL26" s="462"/>
      <c r="NM26" s="462"/>
      <c r="NN26" s="462"/>
      <c r="NO26" s="462"/>
      <c r="NP26" s="462"/>
      <c r="NQ26" s="462"/>
      <c r="NR26" s="462"/>
      <c r="NS26" s="462"/>
      <c r="NT26" s="462"/>
      <c r="NU26" s="462"/>
      <c r="NV26" s="462"/>
      <c r="NW26" s="462"/>
      <c r="NX26" s="462"/>
      <c r="NY26" s="462"/>
      <c r="NZ26" s="462"/>
      <c r="OA26" s="462"/>
      <c r="OB26" s="462"/>
      <c r="OC26" s="462"/>
      <c r="OD26" s="462"/>
      <c r="OE26" s="462"/>
      <c r="OF26" s="462"/>
      <c r="OG26" s="462"/>
      <c r="OH26" s="462"/>
      <c r="OI26" s="462"/>
      <c r="OJ26" s="462"/>
      <c r="OK26" s="462"/>
      <c r="OL26" s="462"/>
      <c r="OM26" s="462"/>
      <c r="ON26" s="462"/>
      <c r="OO26" s="462"/>
      <c r="OP26" s="462"/>
      <c r="OQ26" s="462"/>
      <c r="OR26" s="462"/>
      <c r="OS26" s="462"/>
      <c r="OT26" s="462"/>
      <c r="OU26" s="462"/>
      <c r="OV26" s="462"/>
      <c r="OW26" s="462"/>
      <c r="OX26" s="462"/>
      <c r="OY26" s="462"/>
      <c r="OZ26" s="462"/>
      <c r="PA26" s="462"/>
      <c r="PB26" s="462"/>
      <c r="PC26" s="462"/>
      <c r="PD26" s="462"/>
      <c r="PE26" s="462"/>
      <c r="PF26" s="462"/>
      <c r="PG26" s="462"/>
      <c r="PH26" s="462"/>
      <c r="PI26" s="462"/>
      <c r="PJ26" s="462"/>
      <c r="PK26" s="462"/>
      <c r="PL26" s="462"/>
      <c r="PM26" s="462"/>
      <c r="PN26" s="462"/>
      <c r="PO26" s="462"/>
      <c r="PP26" s="462"/>
      <c r="PQ26" s="462"/>
      <c r="PR26" s="462"/>
      <c r="PS26" s="462"/>
      <c r="PT26" s="462"/>
      <c r="PU26" s="462"/>
      <c r="PV26" s="462"/>
      <c r="PW26" s="462"/>
      <c r="PX26" s="462"/>
      <c r="PY26" s="462"/>
      <c r="PZ26" s="462"/>
      <c r="QA26" s="462"/>
      <c r="QB26" s="462"/>
      <c r="QC26" s="462"/>
      <c r="QD26" s="462"/>
      <c r="QE26" s="462"/>
      <c r="QF26" s="462"/>
      <c r="QG26" s="462"/>
      <c r="QH26" s="462"/>
      <c r="QI26" s="462"/>
      <c r="QJ26" s="462"/>
      <c r="QK26" s="462"/>
      <c r="QL26" s="462"/>
      <c r="QM26" s="462"/>
      <c r="QN26" s="462"/>
      <c r="QO26" s="462"/>
      <c r="QP26" s="462"/>
      <c r="QQ26" s="462"/>
      <c r="QR26" s="462"/>
      <c r="QS26" s="462"/>
      <c r="QT26" s="462"/>
      <c r="QU26" s="462"/>
      <c r="QV26" s="462"/>
      <c r="QW26" s="462"/>
      <c r="QX26" s="462"/>
      <c r="QY26" s="462"/>
      <c r="QZ26" s="462"/>
      <c r="RA26" s="462"/>
      <c r="RB26" s="462"/>
      <c r="RC26" s="462"/>
      <c r="RD26" s="462"/>
      <c r="RE26" s="462"/>
      <c r="RF26" s="462"/>
      <c r="RG26" s="462"/>
      <c r="RH26" s="462"/>
      <c r="RI26" s="462"/>
      <c r="RJ26" s="462"/>
      <c r="RK26" s="462"/>
      <c r="RL26" s="462"/>
      <c r="RM26" s="462"/>
      <c r="RN26" s="462"/>
      <c r="RO26" s="462"/>
      <c r="RP26" s="462"/>
      <c r="RQ26" s="462"/>
      <c r="RR26" s="462"/>
      <c r="RS26" s="462"/>
      <c r="RT26" s="462"/>
      <c r="RU26" s="462"/>
      <c r="RV26" s="462"/>
      <c r="RW26" s="462"/>
      <c r="RX26" s="462"/>
      <c r="RY26" s="462"/>
      <c r="RZ26" s="462"/>
      <c r="SA26" s="462"/>
      <c r="SB26" s="462"/>
      <c r="SC26" s="462"/>
      <c r="SD26" s="462"/>
      <c r="SE26" s="462"/>
      <c r="SF26" s="462"/>
      <c r="SG26" s="462"/>
      <c r="SH26" s="462"/>
      <c r="SI26" s="462"/>
      <c r="SJ26" s="462"/>
      <c r="SK26" s="462"/>
      <c r="SL26" s="462"/>
      <c r="SM26" s="462"/>
      <c r="SN26" s="462"/>
      <c r="SO26" s="462"/>
      <c r="SP26" s="462"/>
      <c r="SQ26" s="462"/>
      <c r="SR26" s="462"/>
      <c r="SS26" s="462"/>
      <c r="ST26" s="462"/>
      <c r="SU26" s="462"/>
      <c r="SV26" s="462"/>
      <c r="SW26" s="462"/>
      <c r="SX26" s="462"/>
      <c r="SY26" s="462"/>
      <c r="SZ26" s="462"/>
      <c r="TA26" s="462"/>
      <c r="TB26" s="462"/>
      <c r="TC26" s="462"/>
      <c r="TD26" s="462"/>
      <c r="TE26" s="462"/>
      <c r="TF26" s="462"/>
      <c r="TG26" s="462"/>
      <c r="TH26" s="462"/>
      <c r="TI26" s="462"/>
      <c r="TJ26" s="462"/>
      <c r="TK26" s="462"/>
      <c r="TL26" s="462"/>
      <c r="TM26" s="462"/>
      <c r="TN26" s="462"/>
      <c r="TO26" s="462"/>
      <c r="TP26" s="462"/>
      <c r="TQ26" s="462"/>
      <c r="TR26" s="462"/>
      <c r="TS26" s="462"/>
      <c r="TT26" s="462"/>
      <c r="TU26" s="462"/>
      <c r="TV26" s="462"/>
      <c r="TW26" s="462"/>
      <c r="TX26" s="462"/>
      <c r="TY26" s="462"/>
      <c r="TZ26" s="462"/>
      <c r="UA26" s="462"/>
      <c r="UB26" s="462"/>
      <c r="UC26" s="462"/>
      <c r="UD26" s="462"/>
      <c r="UE26" s="462"/>
      <c r="UF26" s="462"/>
      <c r="UG26" s="462"/>
      <c r="UH26" s="462"/>
      <c r="UI26" s="462"/>
      <c r="UJ26" s="462"/>
      <c r="UK26" s="462"/>
      <c r="UL26" s="462"/>
      <c r="UM26" s="462"/>
      <c r="UN26" s="462"/>
      <c r="UO26" s="462"/>
      <c r="UP26" s="462"/>
      <c r="UQ26" s="462"/>
      <c r="UR26" s="462"/>
      <c r="US26" s="462"/>
      <c r="UT26" s="462"/>
      <c r="UU26" s="462"/>
      <c r="UV26" s="462"/>
      <c r="UW26" s="462"/>
      <c r="UX26" s="462"/>
      <c r="UY26" s="462"/>
      <c r="UZ26" s="462"/>
      <c r="VA26" s="462"/>
      <c r="VB26" s="462"/>
      <c r="VC26" s="462"/>
      <c r="VD26" s="462"/>
      <c r="VE26" s="462"/>
      <c r="VF26" s="462"/>
      <c r="VG26" s="462"/>
      <c r="VH26" s="462"/>
      <c r="VI26" s="462"/>
      <c r="VJ26" s="462"/>
      <c r="VK26" s="462"/>
      <c r="VL26" s="462"/>
      <c r="VM26" s="462"/>
      <c r="VN26" s="462"/>
      <c r="VO26" s="462"/>
      <c r="VP26" s="462"/>
      <c r="VQ26" s="462"/>
      <c r="VR26" s="462"/>
      <c r="VS26" s="462"/>
      <c r="VT26" s="462"/>
      <c r="VU26" s="462"/>
      <c r="VV26" s="462"/>
      <c r="VW26" s="462"/>
      <c r="VX26" s="462"/>
      <c r="VY26" s="462"/>
      <c r="VZ26" s="462"/>
      <c r="WA26" s="462"/>
      <c r="WB26" s="462"/>
      <c r="WC26" s="462"/>
      <c r="WD26" s="462"/>
      <c r="WE26" s="462"/>
      <c r="WF26" s="462"/>
      <c r="WG26" s="462"/>
      <c r="WH26" s="462"/>
      <c r="WI26" s="462"/>
      <c r="WJ26" s="462"/>
      <c r="WK26" s="462"/>
      <c r="WL26" s="462"/>
      <c r="WM26" s="462"/>
      <c r="WN26" s="462"/>
      <c r="WO26" s="462"/>
      <c r="WP26" s="462"/>
      <c r="WQ26" s="462"/>
      <c r="WR26" s="462"/>
      <c r="WS26" s="462"/>
      <c r="WT26" s="462"/>
      <c r="WU26" s="462"/>
      <c r="WV26" s="462"/>
      <c r="WW26" s="462"/>
      <c r="WX26" s="462"/>
      <c r="WY26" s="462"/>
      <c r="WZ26" s="462"/>
      <c r="XA26" s="462"/>
      <c r="XB26" s="462"/>
      <c r="XC26" s="462"/>
      <c r="XD26" s="462"/>
      <c r="XE26" s="462"/>
      <c r="XF26" s="462"/>
      <c r="XG26" s="462"/>
      <c r="XH26" s="462"/>
      <c r="XI26" s="462"/>
      <c r="XJ26" s="462"/>
      <c r="XK26" s="462"/>
      <c r="XL26" s="462"/>
      <c r="XM26" s="462"/>
      <c r="XN26" s="462"/>
      <c r="XO26" s="462"/>
      <c r="XP26" s="462"/>
      <c r="XQ26" s="462"/>
      <c r="XR26" s="462"/>
      <c r="XS26" s="462"/>
      <c r="XT26" s="462"/>
      <c r="XU26" s="462"/>
      <c r="XV26" s="462"/>
      <c r="XW26" s="462"/>
      <c r="XX26" s="462"/>
      <c r="XY26" s="462"/>
      <c r="XZ26" s="462"/>
      <c r="YA26" s="462"/>
      <c r="YB26" s="462"/>
      <c r="YC26" s="462"/>
      <c r="YD26" s="462"/>
      <c r="YE26" s="462"/>
      <c r="YF26" s="462"/>
      <c r="YG26" s="462"/>
      <c r="YH26" s="462"/>
      <c r="YI26" s="462"/>
      <c r="YJ26" s="462"/>
      <c r="YK26" s="462"/>
      <c r="YL26" s="462"/>
      <c r="YM26" s="462"/>
      <c r="YN26" s="462"/>
      <c r="YO26" s="462"/>
      <c r="YP26" s="462"/>
      <c r="YQ26" s="462"/>
      <c r="YR26" s="462"/>
      <c r="YS26" s="462"/>
      <c r="YT26" s="462"/>
      <c r="YU26" s="462"/>
      <c r="YV26" s="462"/>
      <c r="YW26" s="462"/>
      <c r="YX26" s="462"/>
      <c r="YY26" s="462"/>
      <c r="YZ26" s="462"/>
      <c r="ZA26" s="462"/>
      <c r="ZB26" s="462"/>
      <c r="ZC26" s="462"/>
      <c r="ZD26" s="462"/>
      <c r="ZE26" s="462"/>
      <c r="ZF26" s="462"/>
      <c r="ZG26" s="462"/>
      <c r="ZH26" s="462"/>
      <c r="ZI26" s="462"/>
      <c r="ZJ26" s="462"/>
      <c r="ZK26" s="462"/>
      <c r="ZL26" s="462"/>
      <c r="ZM26" s="462"/>
      <c r="ZN26" s="462"/>
      <c r="ZO26" s="462"/>
      <c r="ZP26" s="462"/>
      <c r="ZQ26" s="462"/>
      <c r="ZR26" s="462"/>
      <c r="ZS26" s="462"/>
      <c r="ZT26" s="462"/>
      <c r="ZU26" s="462"/>
      <c r="ZV26" s="462"/>
      <c r="ZW26" s="462"/>
      <c r="ZX26" s="462"/>
      <c r="ZY26" s="462"/>
      <c r="ZZ26" s="462"/>
      <c r="AAA26" s="462"/>
      <c r="AAB26" s="462"/>
      <c r="AAC26" s="462"/>
      <c r="AAD26" s="462"/>
      <c r="AAE26" s="462"/>
      <c r="AAF26" s="462"/>
      <c r="AAG26" s="462"/>
      <c r="AAH26" s="462"/>
      <c r="AAI26" s="462"/>
      <c r="AAJ26" s="462"/>
      <c r="AAK26" s="462"/>
      <c r="AAL26" s="462"/>
      <c r="AAM26" s="462"/>
      <c r="AAN26" s="462"/>
      <c r="AAO26" s="462"/>
      <c r="AAP26" s="462"/>
      <c r="AAQ26" s="462"/>
      <c r="AAR26" s="462"/>
      <c r="AAS26" s="462"/>
      <c r="AAT26" s="462"/>
      <c r="AAU26" s="462"/>
      <c r="AAV26" s="462"/>
      <c r="AAW26" s="462"/>
      <c r="AAX26" s="462"/>
      <c r="AAY26" s="462"/>
      <c r="AAZ26" s="462"/>
      <c r="ABA26" s="462"/>
      <c r="ABB26" s="462"/>
      <c r="ABC26" s="462"/>
      <c r="ABD26" s="462"/>
      <c r="ABE26" s="462"/>
      <c r="ABF26" s="462"/>
      <c r="ABG26" s="462"/>
      <c r="ABH26" s="462"/>
      <c r="ABI26" s="462"/>
      <c r="ABJ26" s="462"/>
      <c r="ABK26" s="462"/>
      <c r="ABL26" s="462"/>
      <c r="ABM26" s="462"/>
      <c r="ABN26" s="462"/>
      <c r="ABO26" s="462"/>
      <c r="ABP26" s="462"/>
      <c r="ABQ26" s="462"/>
      <c r="ABR26" s="462"/>
      <c r="ABS26" s="462"/>
      <c r="ABT26" s="462"/>
      <c r="ABU26" s="462"/>
      <c r="ABV26" s="462"/>
      <c r="ABW26" s="462"/>
      <c r="ABX26" s="462"/>
      <c r="ABY26" s="462"/>
      <c r="ABZ26" s="462"/>
      <c r="ACA26" s="462"/>
      <c r="ACB26" s="462"/>
      <c r="ACC26" s="462"/>
      <c r="ACD26" s="462"/>
      <c r="ACE26" s="462"/>
      <c r="ACF26" s="462"/>
      <c r="ACG26" s="462"/>
      <c r="ACH26" s="462"/>
      <c r="ACI26" s="462"/>
      <c r="ACJ26" s="462"/>
      <c r="ACK26" s="462"/>
      <c r="ACL26" s="462"/>
      <c r="ACM26" s="462"/>
      <c r="ACN26" s="462"/>
      <c r="ACO26" s="462"/>
      <c r="ACP26" s="462"/>
      <c r="ACQ26" s="462"/>
      <c r="ACR26" s="462"/>
      <c r="ACS26" s="462"/>
      <c r="ACT26" s="462"/>
      <c r="ACU26" s="462"/>
      <c r="ACV26" s="462"/>
      <c r="ACW26" s="462"/>
      <c r="ACX26" s="462"/>
      <c r="ACY26" s="462"/>
      <c r="ACZ26" s="462"/>
      <c r="ADA26" s="462"/>
      <c r="ADB26" s="462"/>
      <c r="ADC26" s="462"/>
      <c r="ADD26" s="462"/>
      <c r="ADE26" s="462"/>
      <c r="ADF26" s="462"/>
      <c r="ADG26" s="462"/>
      <c r="ADH26" s="462"/>
      <c r="ADI26" s="462"/>
      <c r="ADJ26" s="462"/>
      <c r="ADK26" s="462"/>
      <c r="ADL26" s="462"/>
      <c r="ADM26" s="462"/>
      <c r="ADN26" s="462"/>
      <c r="ADO26" s="462"/>
      <c r="ADP26" s="462"/>
      <c r="ADQ26" s="462"/>
      <c r="ADR26" s="462"/>
      <c r="ADS26" s="462"/>
      <c r="ADT26" s="462"/>
      <c r="ADU26" s="462"/>
      <c r="ADV26" s="462"/>
      <c r="ADW26" s="462"/>
      <c r="ADX26" s="462"/>
      <c r="ADY26" s="462"/>
      <c r="ADZ26" s="462"/>
      <c r="AEA26" s="462"/>
      <c r="AEB26" s="462"/>
      <c r="AEC26" s="462"/>
      <c r="AED26" s="462"/>
      <c r="AEE26" s="462"/>
      <c r="AEF26" s="462"/>
      <c r="AEG26" s="462"/>
      <c r="AEH26" s="462"/>
      <c r="AEI26" s="462"/>
      <c r="AEJ26" s="462"/>
      <c r="AEK26" s="462"/>
      <c r="AEL26" s="462"/>
      <c r="AEM26" s="462"/>
      <c r="AEN26" s="462"/>
      <c r="AEO26" s="462"/>
      <c r="AEP26" s="462"/>
      <c r="AEQ26" s="462"/>
      <c r="AER26" s="462"/>
      <c r="AES26" s="462"/>
      <c r="AET26" s="462"/>
      <c r="AEU26" s="462"/>
      <c r="AEV26" s="462"/>
      <c r="AEW26" s="462"/>
      <c r="AEX26" s="462"/>
      <c r="AEY26" s="462"/>
      <c r="AEZ26" s="462"/>
      <c r="AFA26" s="462"/>
      <c r="AFB26" s="462"/>
      <c r="AFC26" s="462"/>
      <c r="AFD26" s="462"/>
      <c r="AFE26" s="462"/>
      <c r="AFF26" s="462"/>
      <c r="AFG26" s="462"/>
      <c r="AFH26" s="462"/>
      <c r="AFI26" s="462"/>
      <c r="AFJ26" s="462"/>
      <c r="AFK26" s="462"/>
      <c r="AFL26" s="462"/>
      <c r="AFM26" s="462"/>
      <c r="AFN26" s="462"/>
      <c r="AFO26" s="462"/>
      <c r="AFP26" s="462"/>
      <c r="AFQ26" s="462"/>
      <c r="AFR26" s="462"/>
      <c r="AFS26" s="462"/>
      <c r="AFT26" s="462"/>
      <c r="AFU26" s="462"/>
    </row>
    <row r="27" spans="1:853" s="466" customFormat="1">
      <c r="A27" s="14"/>
      <c r="B27" s="11"/>
      <c r="C27" s="139" t="s">
        <v>1127</v>
      </c>
      <c r="D27" s="355"/>
      <c r="E27" s="380">
        <f t="shared" si="13"/>
        <v>0</v>
      </c>
      <c r="F27" s="380">
        <f t="shared" si="13"/>
        <v>0</v>
      </c>
      <c r="G27" s="205">
        <v>0</v>
      </c>
      <c r="H27" s="205">
        <v>0</v>
      </c>
      <c r="I27" s="205">
        <v>0</v>
      </c>
      <c r="J27" s="205">
        <v>0</v>
      </c>
      <c r="K27" s="205">
        <v>0</v>
      </c>
      <c r="L27" s="205">
        <v>0</v>
      </c>
      <c r="M27" s="205">
        <v>0</v>
      </c>
      <c r="N27" s="205">
        <v>0</v>
      </c>
      <c r="O27" s="205">
        <v>0</v>
      </c>
      <c r="P27" s="205">
        <v>0</v>
      </c>
      <c r="Q27" s="205">
        <v>0</v>
      </c>
      <c r="R27" s="205">
        <v>0</v>
      </c>
      <c r="S27" s="205">
        <v>0</v>
      </c>
      <c r="T27" s="205">
        <v>0</v>
      </c>
      <c r="U27" s="205">
        <v>0</v>
      </c>
      <c r="V27" s="205">
        <v>0</v>
      </c>
      <c r="W27" s="205">
        <v>0</v>
      </c>
      <c r="X27" s="205">
        <v>0</v>
      </c>
      <c r="Y27" s="205">
        <v>0</v>
      </c>
      <c r="Z27" s="205">
        <v>0</v>
      </c>
      <c r="AA27" s="205">
        <v>0</v>
      </c>
      <c r="AB27" s="205">
        <v>0</v>
      </c>
      <c r="AC27" s="205">
        <v>0</v>
      </c>
      <c r="AD27" s="205">
        <v>0</v>
      </c>
      <c r="AE27" s="205">
        <v>0</v>
      </c>
      <c r="AF27" s="205">
        <v>0</v>
      </c>
      <c r="AG27" s="205">
        <v>0</v>
      </c>
      <c r="AH27" s="205">
        <v>0</v>
      </c>
      <c r="AI27" s="205">
        <v>0</v>
      </c>
      <c r="AJ27" s="205">
        <v>0</v>
      </c>
      <c r="AK27" s="205">
        <v>0</v>
      </c>
      <c r="AL27" s="205">
        <v>0</v>
      </c>
      <c r="AM27" s="205">
        <v>0</v>
      </c>
      <c r="AN27" s="205">
        <v>0</v>
      </c>
      <c r="AO27" s="205">
        <v>0</v>
      </c>
      <c r="AP27" s="205">
        <v>0</v>
      </c>
      <c r="AQ27" s="205">
        <v>0</v>
      </c>
      <c r="AR27" s="205">
        <v>0</v>
      </c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462"/>
      <c r="BP27" s="462"/>
      <c r="BQ27" s="462"/>
      <c r="BR27" s="462"/>
      <c r="BS27" s="462"/>
      <c r="BT27" s="462"/>
      <c r="BU27" s="462"/>
      <c r="BV27" s="462"/>
      <c r="BW27" s="462"/>
      <c r="BX27" s="462"/>
      <c r="BY27" s="462"/>
      <c r="BZ27" s="462"/>
      <c r="CA27" s="462"/>
      <c r="CB27" s="462"/>
      <c r="CC27" s="462"/>
      <c r="CD27" s="462"/>
      <c r="CE27" s="462"/>
      <c r="CF27" s="462"/>
      <c r="CG27" s="462"/>
      <c r="CH27" s="462"/>
      <c r="CI27" s="462"/>
      <c r="CJ27" s="462"/>
      <c r="CK27" s="462"/>
      <c r="CL27" s="462"/>
      <c r="CM27" s="462"/>
      <c r="CN27" s="462"/>
      <c r="CO27" s="462"/>
      <c r="CP27" s="462"/>
      <c r="CQ27" s="462"/>
      <c r="CR27" s="462"/>
      <c r="CS27" s="462"/>
      <c r="CT27" s="462"/>
      <c r="CU27" s="462"/>
      <c r="CV27" s="462"/>
      <c r="CW27" s="462"/>
      <c r="CX27" s="462"/>
      <c r="CY27" s="462"/>
      <c r="CZ27" s="462"/>
      <c r="DA27" s="462"/>
      <c r="DB27" s="462"/>
      <c r="DC27" s="462"/>
      <c r="DD27" s="462"/>
      <c r="DE27" s="462"/>
      <c r="DF27" s="462"/>
      <c r="DG27" s="462"/>
      <c r="DH27" s="462"/>
      <c r="DI27" s="462"/>
      <c r="DJ27" s="462"/>
      <c r="DK27" s="462"/>
      <c r="DL27" s="462"/>
      <c r="DM27" s="462"/>
      <c r="DN27" s="462"/>
      <c r="DO27" s="462"/>
      <c r="DP27" s="462"/>
      <c r="DQ27" s="462"/>
      <c r="DR27" s="462"/>
      <c r="DS27" s="462"/>
      <c r="DT27" s="462"/>
      <c r="DU27" s="462"/>
      <c r="DV27" s="462"/>
      <c r="DW27" s="462"/>
      <c r="DX27" s="462"/>
      <c r="DY27" s="462"/>
      <c r="DZ27" s="462"/>
      <c r="EA27" s="462"/>
      <c r="EB27" s="462"/>
      <c r="EC27" s="462"/>
      <c r="ED27" s="462"/>
      <c r="EE27" s="462"/>
      <c r="EF27" s="462"/>
      <c r="EG27" s="462"/>
      <c r="EH27" s="462"/>
      <c r="EI27" s="462"/>
      <c r="EJ27" s="462"/>
      <c r="EK27" s="462"/>
      <c r="EL27" s="462"/>
      <c r="EM27" s="462"/>
      <c r="EN27" s="462"/>
      <c r="EO27" s="462"/>
      <c r="EP27" s="462"/>
      <c r="EQ27" s="462"/>
      <c r="ER27" s="462"/>
      <c r="ES27" s="462"/>
      <c r="ET27" s="462"/>
      <c r="EU27" s="462"/>
      <c r="EV27" s="462"/>
      <c r="EW27" s="462"/>
      <c r="EX27" s="462"/>
      <c r="EY27" s="462"/>
      <c r="EZ27" s="462"/>
      <c r="FA27" s="462"/>
      <c r="FB27" s="462"/>
      <c r="FC27" s="462"/>
      <c r="FD27" s="462"/>
      <c r="FE27" s="462"/>
      <c r="FF27" s="462"/>
      <c r="FG27" s="462"/>
      <c r="FH27" s="462"/>
      <c r="FI27" s="462"/>
      <c r="FJ27" s="462"/>
      <c r="FK27" s="462"/>
      <c r="FL27" s="462"/>
      <c r="FM27" s="462"/>
      <c r="FN27" s="462"/>
      <c r="FO27" s="462"/>
      <c r="FP27" s="462"/>
      <c r="FQ27" s="462"/>
      <c r="FR27" s="462"/>
      <c r="FS27" s="462"/>
      <c r="FT27" s="462"/>
      <c r="FU27" s="462"/>
      <c r="FV27" s="462"/>
      <c r="FW27" s="462"/>
      <c r="FX27" s="462"/>
      <c r="FY27" s="462"/>
      <c r="FZ27" s="462"/>
      <c r="GA27" s="462"/>
      <c r="GB27" s="462"/>
      <c r="GC27" s="462"/>
      <c r="GD27" s="462"/>
      <c r="GE27" s="462"/>
      <c r="GF27" s="462"/>
      <c r="GG27" s="462"/>
      <c r="GH27" s="462"/>
      <c r="GI27" s="462"/>
      <c r="GJ27" s="462"/>
      <c r="GK27" s="462"/>
      <c r="GL27" s="462"/>
      <c r="GM27" s="462"/>
      <c r="GN27" s="462"/>
      <c r="GO27" s="462"/>
      <c r="GP27" s="462"/>
      <c r="GQ27" s="462"/>
      <c r="GR27" s="462"/>
      <c r="GS27" s="462"/>
      <c r="GT27" s="462"/>
      <c r="GU27" s="462"/>
      <c r="GV27" s="462"/>
      <c r="GW27" s="462"/>
      <c r="GX27" s="462"/>
      <c r="GY27" s="462"/>
      <c r="GZ27" s="462"/>
      <c r="HA27" s="462"/>
      <c r="HB27" s="462"/>
      <c r="HC27" s="462"/>
      <c r="HD27" s="462"/>
      <c r="HE27" s="462"/>
      <c r="HF27" s="462"/>
      <c r="HG27" s="462"/>
      <c r="HH27" s="462"/>
      <c r="HI27" s="462"/>
      <c r="HJ27" s="462"/>
      <c r="HK27" s="462"/>
      <c r="HL27" s="462"/>
      <c r="HM27" s="462"/>
      <c r="HN27" s="462"/>
      <c r="HO27" s="462"/>
      <c r="HP27" s="462"/>
      <c r="HQ27" s="462"/>
      <c r="HR27" s="462"/>
      <c r="HS27" s="462"/>
      <c r="HT27" s="462"/>
      <c r="HU27" s="462"/>
      <c r="HV27" s="462"/>
      <c r="HW27" s="462"/>
      <c r="HX27" s="462"/>
      <c r="HY27" s="462"/>
      <c r="HZ27" s="462"/>
      <c r="IA27" s="462"/>
      <c r="IB27" s="462"/>
      <c r="IC27" s="462"/>
      <c r="ID27" s="462"/>
      <c r="IE27" s="462"/>
      <c r="IF27" s="462"/>
      <c r="IG27" s="462"/>
      <c r="IH27" s="462"/>
      <c r="II27" s="462"/>
      <c r="IJ27" s="462"/>
      <c r="IK27" s="462"/>
      <c r="IL27" s="462"/>
      <c r="IM27" s="462"/>
      <c r="IN27" s="462"/>
      <c r="IO27" s="462"/>
      <c r="IP27" s="462"/>
      <c r="IQ27" s="462"/>
      <c r="IR27" s="462"/>
      <c r="IS27" s="462"/>
      <c r="IT27" s="462"/>
      <c r="IU27" s="462"/>
      <c r="IV27" s="462"/>
      <c r="IW27" s="462"/>
      <c r="IX27" s="462"/>
      <c r="IY27" s="462"/>
      <c r="IZ27" s="462"/>
      <c r="JA27" s="462"/>
      <c r="JB27" s="462"/>
      <c r="JC27" s="462"/>
      <c r="JD27" s="462"/>
      <c r="JE27" s="462"/>
      <c r="JF27" s="462"/>
      <c r="JG27" s="462"/>
      <c r="JH27" s="462"/>
      <c r="JI27" s="462"/>
      <c r="JJ27" s="462"/>
      <c r="JK27" s="462"/>
      <c r="JL27" s="462"/>
      <c r="JM27" s="462"/>
      <c r="JN27" s="462"/>
      <c r="JO27" s="462"/>
      <c r="JP27" s="462"/>
      <c r="JQ27" s="462"/>
      <c r="JR27" s="462"/>
      <c r="JS27" s="462"/>
      <c r="JT27" s="462"/>
      <c r="JU27" s="462"/>
      <c r="JV27" s="462"/>
      <c r="JW27" s="462"/>
      <c r="JX27" s="462"/>
      <c r="JY27" s="462"/>
      <c r="JZ27" s="462"/>
      <c r="KA27" s="462"/>
      <c r="KB27" s="462"/>
      <c r="KC27" s="462"/>
      <c r="KD27" s="462"/>
      <c r="KE27" s="462"/>
      <c r="KF27" s="462"/>
      <c r="KG27" s="462"/>
      <c r="KH27" s="462"/>
      <c r="KI27" s="462"/>
      <c r="KJ27" s="462"/>
      <c r="KK27" s="462"/>
      <c r="KL27" s="462"/>
      <c r="KM27" s="462"/>
      <c r="KN27" s="462"/>
      <c r="KO27" s="462"/>
      <c r="KP27" s="462"/>
      <c r="KQ27" s="462"/>
      <c r="KR27" s="462"/>
      <c r="KS27" s="462"/>
      <c r="KT27" s="462"/>
      <c r="KU27" s="462"/>
      <c r="KV27" s="462"/>
      <c r="KW27" s="462"/>
      <c r="KX27" s="462"/>
      <c r="KY27" s="462"/>
      <c r="KZ27" s="462"/>
      <c r="LA27" s="462"/>
      <c r="LB27" s="462"/>
      <c r="LC27" s="462"/>
      <c r="LD27" s="462"/>
      <c r="LE27" s="462"/>
      <c r="LF27" s="462"/>
      <c r="LG27" s="462"/>
      <c r="LH27" s="462"/>
      <c r="LI27" s="462"/>
      <c r="LJ27" s="462"/>
      <c r="LK27" s="462"/>
      <c r="LL27" s="462"/>
      <c r="LM27" s="462"/>
      <c r="LN27" s="462"/>
      <c r="LO27" s="462"/>
      <c r="LP27" s="462"/>
      <c r="LQ27" s="462"/>
      <c r="LR27" s="462"/>
      <c r="LS27" s="462"/>
      <c r="LT27" s="462"/>
      <c r="LU27" s="462"/>
      <c r="LV27" s="462"/>
      <c r="LW27" s="462"/>
      <c r="LX27" s="462"/>
      <c r="LY27" s="462"/>
      <c r="LZ27" s="462"/>
      <c r="MA27" s="462"/>
      <c r="MB27" s="462"/>
      <c r="MC27" s="462"/>
      <c r="MD27" s="462"/>
      <c r="ME27" s="462"/>
      <c r="MF27" s="462"/>
      <c r="MG27" s="462"/>
      <c r="MH27" s="462"/>
      <c r="MI27" s="462"/>
      <c r="MJ27" s="462"/>
      <c r="MK27" s="462"/>
      <c r="ML27" s="462"/>
      <c r="MM27" s="462"/>
      <c r="MN27" s="462"/>
      <c r="MO27" s="462"/>
      <c r="MP27" s="462"/>
      <c r="MQ27" s="462"/>
      <c r="MR27" s="462"/>
      <c r="MS27" s="462"/>
      <c r="MT27" s="462"/>
      <c r="MU27" s="462"/>
      <c r="MV27" s="462"/>
      <c r="MW27" s="462"/>
      <c r="MX27" s="462"/>
      <c r="MY27" s="462"/>
      <c r="MZ27" s="462"/>
      <c r="NA27" s="462"/>
      <c r="NB27" s="462"/>
      <c r="NC27" s="462"/>
      <c r="ND27" s="462"/>
      <c r="NE27" s="462"/>
      <c r="NF27" s="462"/>
      <c r="NG27" s="462"/>
      <c r="NH27" s="462"/>
      <c r="NI27" s="462"/>
      <c r="NJ27" s="462"/>
      <c r="NK27" s="462"/>
      <c r="NL27" s="462"/>
      <c r="NM27" s="462"/>
      <c r="NN27" s="462"/>
      <c r="NO27" s="462"/>
      <c r="NP27" s="462"/>
      <c r="NQ27" s="462"/>
      <c r="NR27" s="462"/>
      <c r="NS27" s="462"/>
      <c r="NT27" s="462"/>
      <c r="NU27" s="462"/>
      <c r="NV27" s="462"/>
      <c r="NW27" s="462"/>
      <c r="NX27" s="462"/>
      <c r="NY27" s="462"/>
      <c r="NZ27" s="462"/>
      <c r="OA27" s="462"/>
      <c r="OB27" s="462"/>
      <c r="OC27" s="462"/>
      <c r="OD27" s="462"/>
      <c r="OE27" s="462"/>
      <c r="OF27" s="462"/>
      <c r="OG27" s="462"/>
      <c r="OH27" s="462"/>
      <c r="OI27" s="462"/>
      <c r="OJ27" s="462"/>
      <c r="OK27" s="462"/>
      <c r="OL27" s="462"/>
      <c r="OM27" s="462"/>
      <c r="ON27" s="462"/>
      <c r="OO27" s="462"/>
      <c r="OP27" s="462"/>
      <c r="OQ27" s="462"/>
      <c r="OR27" s="462"/>
      <c r="OS27" s="462"/>
      <c r="OT27" s="462"/>
      <c r="OU27" s="462"/>
      <c r="OV27" s="462"/>
      <c r="OW27" s="462"/>
      <c r="OX27" s="462"/>
      <c r="OY27" s="462"/>
      <c r="OZ27" s="462"/>
      <c r="PA27" s="462"/>
      <c r="PB27" s="462"/>
      <c r="PC27" s="462"/>
      <c r="PD27" s="462"/>
      <c r="PE27" s="462"/>
      <c r="PF27" s="462"/>
      <c r="PG27" s="462"/>
      <c r="PH27" s="462"/>
      <c r="PI27" s="462"/>
      <c r="PJ27" s="462"/>
      <c r="PK27" s="462"/>
      <c r="PL27" s="462"/>
      <c r="PM27" s="462"/>
      <c r="PN27" s="462"/>
      <c r="PO27" s="462"/>
      <c r="PP27" s="462"/>
      <c r="PQ27" s="462"/>
      <c r="PR27" s="462"/>
      <c r="PS27" s="462"/>
      <c r="PT27" s="462"/>
      <c r="PU27" s="462"/>
      <c r="PV27" s="462"/>
      <c r="PW27" s="462"/>
      <c r="PX27" s="462"/>
      <c r="PY27" s="462"/>
      <c r="PZ27" s="462"/>
      <c r="QA27" s="462"/>
      <c r="QB27" s="462"/>
      <c r="QC27" s="462"/>
      <c r="QD27" s="462"/>
      <c r="QE27" s="462"/>
      <c r="QF27" s="462"/>
      <c r="QG27" s="462"/>
      <c r="QH27" s="462"/>
      <c r="QI27" s="462"/>
      <c r="QJ27" s="462"/>
      <c r="QK27" s="462"/>
      <c r="QL27" s="462"/>
      <c r="QM27" s="462"/>
      <c r="QN27" s="462"/>
      <c r="QO27" s="462"/>
      <c r="QP27" s="462"/>
      <c r="QQ27" s="462"/>
      <c r="QR27" s="462"/>
      <c r="QS27" s="462"/>
      <c r="QT27" s="462"/>
      <c r="QU27" s="462"/>
      <c r="QV27" s="462"/>
      <c r="QW27" s="462"/>
      <c r="QX27" s="462"/>
      <c r="QY27" s="462"/>
      <c r="QZ27" s="462"/>
      <c r="RA27" s="462"/>
      <c r="RB27" s="462"/>
      <c r="RC27" s="462"/>
      <c r="RD27" s="462"/>
      <c r="RE27" s="462"/>
      <c r="RF27" s="462"/>
      <c r="RG27" s="462"/>
      <c r="RH27" s="462"/>
      <c r="RI27" s="462"/>
      <c r="RJ27" s="462"/>
      <c r="RK27" s="462"/>
      <c r="RL27" s="462"/>
      <c r="RM27" s="462"/>
      <c r="RN27" s="462"/>
      <c r="RO27" s="462"/>
      <c r="RP27" s="462"/>
      <c r="RQ27" s="462"/>
      <c r="RR27" s="462"/>
      <c r="RS27" s="462"/>
      <c r="RT27" s="462"/>
      <c r="RU27" s="462"/>
      <c r="RV27" s="462"/>
      <c r="RW27" s="462"/>
      <c r="RX27" s="462"/>
      <c r="RY27" s="462"/>
      <c r="RZ27" s="462"/>
      <c r="SA27" s="462"/>
      <c r="SB27" s="462"/>
      <c r="SC27" s="462"/>
      <c r="SD27" s="462"/>
      <c r="SE27" s="462"/>
      <c r="SF27" s="462"/>
      <c r="SG27" s="462"/>
      <c r="SH27" s="462"/>
      <c r="SI27" s="462"/>
      <c r="SJ27" s="462"/>
      <c r="SK27" s="462"/>
      <c r="SL27" s="462"/>
      <c r="SM27" s="462"/>
      <c r="SN27" s="462"/>
      <c r="SO27" s="462"/>
      <c r="SP27" s="462"/>
      <c r="SQ27" s="462"/>
      <c r="SR27" s="462"/>
      <c r="SS27" s="462"/>
      <c r="ST27" s="462"/>
      <c r="SU27" s="462"/>
      <c r="SV27" s="462"/>
      <c r="SW27" s="462"/>
      <c r="SX27" s="462"/>
      <c r="SY27" s="462"/>
      <c r="SZ27" s="462"/>
      <c r="TA27" s="462"/>
      <c r="TB27" s="462"/>
      <c r="TC27" s="462"/>
      <c r="TD27" s="462"/>
      <c r="TE27" s="462"/>
      <c r="TF27" s="462"/>
      <c r="TG27" s="462"/>
      <c r="TH27" s="462"/>
      <c r="TI27" s="462"/>
      <c r="TJ27" s="462"/>
      <c r="TK27" s="462"/>
      <c r="TL27" s="462"/>
      <c r="TM27" s="462"/>
      <c r="TN27" s="462"/>
      <c r="TO27" s="462"/>
      <c r="TP27" s="462"/>
      <c r="TQ27" s="462"/>
      <c r="TR27" s="462"/>
      <c r="TS27" s="462"/>
      <c r="TT27" s="462"/>
      <c r="TU27" s="462"/>
      <c r="TV27" s="462"/>
      <c r="TW27" s="462"/>
      <c r="TX27" s="462"/>
      <c r="TY27" s="462"/>
      <c r="TZ27" s="462"/>
      <c r="UA27" s="462"/>
      <c r="UB27" s="462"/>
      <c r="UC27" s="462"/>
      <c r="UD27" s="462"/>
      <c r="UE27" s="462"/>
      <c r="UF27" s="462"/>
      <c r="UG27" s="462"/>
      <c r="UH27" s="462"/>
      <c r="UI27" s="462"/>
      <c r="UJ27" s="462"/>
      <c r="UK27" s="462"/>
      <c r="UL27" s="462"/>
      <c r="UM27" s="462"/>
      <c r="UN27" s="462"/>
      <c r="UO27" s="462"/>
      <c r="UP27" s="462"/>
      <c r="UQ27" s="462"/>
      <c r="UR27" s="462"/>
      <c r="US27" s="462"/>
      <c r="UT27" s="462"/>
      <c r="UU27" s="462"/>
      <c r="UV27" s="462"/>
      <c r="UW27" s="462"/>
      <c r="UX27" s="462"/>
      <c r="UY27" s="462"/>
      <c r="UZ27" s="462"/>
      <c r="VA27" s="462"/>
      <c r="VB27" s="462"/>
      <c r="VC27" s="462"/>
      <c r="VD27" s="462"/>
      <c r="VE27" s="462"/>
      <c r="VF27" s="462"/>
      <c r="VG27" s="462"/>
      <c r="VH27" s="462"/>
      <c r="VI27" s="462"/>
      <c r="VJ27" s="462"/>
      <c r="VK27" s="462"/>
      <c r="VL27" s="462"/>
      <c r="VM27" s="462"/>
      <c r="VN27" s="462"/>
      <c r="VO27" s="462"/>
      <c r="VP27" s="462"/>
      <c r="VQ27" s="462"/>
      <c r="VR27" s="462"/>
      <c r="VS27" s="462"/>
      <c r="VT27" s="462"/>
      <c r="VU27" s="462"/>
      <c r="VV27" s="462"/>
      <c r="VW27" s="462"/>
      <c r="VX27" s="462"/>
      <c r="VY27" s="462"/>
      <c r="VZ27" s="462"/>
      <c r="WA27" s="462"/>
      <c r="WB27" s="462"/>
      <c r="WC27" s="462"/>
      <c r="WD27" s="462"/>
      <c r="WE27" s="462"/>
      <c r="WF27" s="462"/>
      <c r="WG27" s="462"/>
      <c r="WH27" s="462"/>
      <c r="WI27" s="462"/>
      <c r="WJ27" s="462"/>
      <c r="WK27" s="462"/>
      <c r="WL27" s="462"/>
      <c r="WM27" s="462"/>
      <c r="WN27" s="462"/>
      <c r="WO27" s="462"/>
      <c r="WP27" s="462"/>
      <c r="WQ27" s="462"/>
      <c r="WR27" s="462"/>
      <c r="WS27" s="462"/>
      <c r="WT27" s="462"/>
      <c r="WU27" s="462"/>
      <c r="WV27" s="462"/>
      <c r="WW27" s="462"/>
      <c r="WX27" s="462"/>
      <c r="WY27" s="462"/>
      <c r="WZ27" s="462"/>
      <c r="XA27" s="462"/>
      <c r="XB27" s="462"/>
      <c r="XC27" s="462"/>
      <c r="XD27" s="462"/>
      <c r="XE27" s="462"/>
      <c r="XF27" s="462"/>
      <c r="XG27" s="462"/>
      <c r="XH27" s="462"/>
      <c r="XI27" s="462"/>
      <c r="XJ27" s="462"/>
      <c r="XK27" s="462"/>
      <c r="XL27" s="462"/>
      <c r="XM27" s="462"/>
      <c r="XN27" s="462"/>
      <c r="XO27" s="462"/>
      <c r="XP27" s="462"/>
      <c r="XQ27" s="462"/>
      <c r="XR27" s="462"/>
      <c r="XS27" s="462"/>
      <c r="XT27" s="462"/>
      <c r="XU27" s="462"/>
      <c r="XV27" s="462"/>
      <c r="XW27" s="462"/>
      <c r="XX27" s="462"/>
      <c r="XY27" s="462"/>
      <c r="XZ27" s="462"/>
      <c r="YA27" s="462"/>
      <c r="YB27" s="462"/>
      <c r="YC27" s="462"/>
      <c r="YD27" s="462"/>
      <c r="YE27" s="462"/>
      <c r="YF27" s="462"/>
      <c r="YG27" s="462"/>
      <c r="YH27" s="462"/>
      <c r="YI27" s="462"/>
      <c r="YJ27" s="462"/>
      <c r="YK27" s="462"/>
      <c r="YL27" s="462"/>
      <c r="YM27" s="462"/>
      <c r="YN27" s="462"/>
      <c r="YO27" s="462"/>
      <c r="YP27" s="462"/>
      <c r="YQ27" s="462"/>
      <c r="YR27" s="462"/>
      <c r="YS27" s="462"/>
      <c r="YT27" s="462"/>
      <c r="YU27" s="462"/>
      <c r="YV27" s="462"/>
      <c r="YW27" s="462"/>
      <c r="YX27" s="462"/>
      <c r="YY27" s="462"/>
      <c r="YZ27" s="462"/>
      <c r="ZA27" s="462"/>
      <c r="ZB27" s="462"/>
      <c r="ZC27" s="462"/>
      <c r="ZD27" s="462"/>
      <c r="ZE27" s="462"/>
      <c r="ZF27" s="462"/>
      <c r="ZG27" s="462"/>
      <c r="ZH27" s="462"/>
      <c r="ZI27" s="462"/>
      <c r="ZJ27" s="462"/>
      <c r="ZK27" s="462"/>
      <c r="ZL27" s="462"/>
      <c r="ZM27" s="462"/>
      <c r="ZN27" s="462"/>
      <c r="ZO27" s="462"/>
      <c r="ZP27" s="462"/>
      <c r="ZQ27" s="462"/>
      <c r="ZR27" s="462"/>
      <c r="ZS27" s="462"/>
      <c r="ZT27" s="462"/>
      <c r="ZU27" s="462"/>
      <c r="ZV27" s="462"/>
      <c r="ZW27" s="462"/>
      <c r="ZX27" s="462"/>
      <c r="ZY27" s="462"/>
      <c r="ZZ27" s="462"/>
      <c r="AAA27" s="462"/>
      <c r="AAB27" s="462"/>
      <c r="AAC27" s="462"/>
      <c r="AAD27" s="462"/>
      <c r="AAE27" s="462"/>
      <c r="AAF27" s="462"/>
      <c r="AAG27" s="462"/>
      <c r="AAH27" s="462"/>
      <c r="AAI27" s="462"/>
      <c r="AAJ27" s="462"/>
      <c r="AAK27" s="462"/>
      <c r="AAL27" s="462"/>
      <c r="AAM27" s="462"/>
      <c r="AAN27" s="462"/>
      <c r="AAO27" s="462"/>
      <c r="AAP27" s="462"/>
      <c r="AAQ27" s="462"/>
      <c r="AAR27" s="462"/>
      <c r="AAS27" s="462"/>
      <c r="AAT27" s="462"/>
      <c r="AAU27" s="462"/>
      <c r="AAV27" s="462"/>
      <c r="AAW27" s="462"/>
      <c r="AAX27" s="462"/>
      <c r="AAY27" s="462"/>
      <c r="AAZ27" s="462"/>
      <c r="ABA27" s="462"/>
      <c r="ABB27" s="462"/>
      <c r="ABC27" s="462"/>
      <c r="ABD27" s="462"/>
      <c r="ABE27" s="462"/>
      <c r="ABF27" s="462"/>
      <c r="ABG27" s="462"/>
      <c r="ABH27" s="462"/>
      <c r="ABI27" s="462"/>
      <c r="ABJ27" s="462"/>
      <c r="ABK27" s="462"/>
      <c r="ABL27" s="462"/>
      <c r="ABM27" s="462"/>
      <c r="ABN27" s="462"/>
      <c r="ABO27" s="462"/>
      <c r="ABP27" s="462"/>
      <c r="ABQ27" s="462"/>
      <c r="ABR27" s="462"/>
      <c r="ABS27" s="462"/>
      <c r="ABT27" s="462"/>
      <c r="ABU27" s="462"/>
      <c r="ABV27" s="462"/>
      <c r="ABW27" s="462"/>
      <c r="ABX27" s="462"/>
      <c r="ABY27" s="462"/>
      <c r="ABZ27" s="462"/>
      <c r="ACA27" s="462"/>
      <c r="ACB27" s="462"/>
      <c r="ACC27" s="462"/>
      <c r="ACD27" s="462"/>
      <c r="ACE27" s="462"/>
      <c r="ACF27" s="462"/>
      <c r="ACG27" s="462"/>
      <c r="ACH27" s="462"/>
      <c r="ACI27" s="462"/>
      <c r="ACJ27" s="462"/>
      <c r="ACK27" s="462"/>
      <c r="ACL27" s="462"/>
      <c r="ACM27" s="462"/>
      <c r="ACN27" s="462"/>
      <c r="ACO27" s="462"/>
      <c r="ACP27" s="462"/>
      <c r="ACQ27" s="462"/>
      <c r="ACR27" s="462"/>
      <c r="ACS27" s="462"/>
      <c r="ACT27" s="462"/>
      <c r="ACU27" s="462"/>
      <c r="ACV27" s="462"/>
      <c r="ACW27" s="462"/>
      <c r="ACX27" s="462"/>
      <c r="ACY27" s="462"/>
      <c r="ACZ27" s="462"/>
      <c r="ADA27" s="462"/>
      <c r="ADB27" s="462"/>
      <c r="ADC27" s="462"/>
      <c r="ADD27" s="462"/>
      <c r="ADE27" s="462"/>
      <c r="ADF27" s="462"/>
      <c r="ADG27" s="462"/>
      <c r="ADH27" s="462"/>
      <c r="ADI27" s="462"/>
      <c r="ADJ27" s="462"/>
      <c r="ADK27" s="462"/>
      <c r="ADL27" s="462"/>
      <c r="ADM27" s="462"/>
      <c r="ADN27" s="462"/>
      <c r="ADO27" s="462"/>
      <c r="ADP27" s="462"/>
      <c r="ADQ27" s="462"/>
      <c r="ADR27" s="462"/>
      <c r="ADS27" s="462"/>
      <c r="ADT27" s="462"/>
      <c r="ADU27" s="462"/>
      <c r="ADV27" s="462"/>
      <c r="ADW27" s="462"/>
      <c r="ADX27" s="462"/>
      <c r="ADY27" s="462"/>
      <c r="ADZ27" s="462"/>
      <c r="AEA27" s="462"/>
      <c r="AEB27" s="462"/>
      <c r="AEC27" s="462"/>
      <c r="AED27" s="462"/>
      <c r="AEE27" s="462"/>
      <c r="AEF27" s="462"/>
      <c r="AEG27" s="462"/>
      <c r="AEH27" s="462"/>
      <c r="AEI27" s="462"/>
      <c r="AEJ27" s="462"/>
      <c r="AEK27" s="462"/>
      <c r="AEL27" s="462"/>
      <c r="AEM27" s="462"/>
      <c r="AEN27" s="462"/>
      <c r="AEO27" s="462"/>
      <c r="AEP27" s="462"/>
      <c r="AEQ27" s="462"/>
      <c r="AER27" s="462"/>
      <c r="AES27" s="462"/>
      <c r="AET27" s="462"/>
      <c r="AEU27" s="462"/>
      <c r="AEV27" s="462"/>
      <c r="AEW27" s="462"/>
      <c r="AEX27" s="462"/>
      <c r="AEY27" s="462"/>
      <c r="AEZ27" s="462"/>
      <c r="AFA27" s="462"/>
      <c r="AFB27" s="462"/>
      <c r="AFC27" s="462"/>
      <c r="AFD27" s="462"/>
      <c r="AFE27" s="462"/>
      <c r="AFF27" s="462"/>
      <c r="AFG27" s="462"/>
      <c r="AFH27" s="462"/>
      <c r="AFI27" s="462"/>
      <c r="AFJ27" s="462"/>
      <c r="AFK27" s="462"/>
      <c r="AFL27" s="462"/>
      <c r="AFM27" s="462"/>
      <c r="AFN27" s="462"/>
      <c r="AFO27" s="462"/>
      <c r="AFP27" s="462"/>
      <c r="AFQ27" s="462"/>
      <c r="AFR27" s="462"/>
      <c r="AFS27" s="462"/>
      <c r="AFT27" s="462"/>
      <c r="AFU27" s="462"/>
    </row>
    <row r="28" spans="1:853">
      <c r="A28" s="10"/>
      <c r="B28" s="386"/>
      <c r="C28" s="386" t="s">
        <v>154</v>
      </c>
      <c r="D28" s="465"/>
      <c r="E28" s="380">
        <f t="shared" si="13"/>
        <v>3264411</v>
      </c>
      <c r="F28" s="380">
        <f t="shared" si="13"/>
        <v>3351895</v>
      </c>
      <c r="G28" s="205">
        <v>360000</v>
      </c>
      <c r="H28" s="205">
        <v>390000</v>
      </c>
      <c r="I28" s="205">
        <v>101100</v>
      </c>
      <c r="J28" s="205">
        <v>100000</v>
      </c>
      <c r="K28" s="205">
        <v>273500</v>
      </c>
      <c r="L28" s="205">
        <v>254840</v>
      </c>
      <c r="M28" s="205">
        <v>155750</v>
      </c>
      <c r="N28" s="205">
        <v>155500</v>
      </c>
      <c r="O28" s="205">
        <v>136000</v>
      </c>
      <c r="P28" s="205">
        <v>136000</v>
      </c>
      <c r="Q28" s="205">
        <v>68150</v>
      </c>
      <c r="R28" s="205">
        <v>70000</v>
      </c>
      <c r="S28" s="205">
        <v>150075</v>
      </c>
      <c r="T28" s="205">
        <v>150075</v>
      </c>
      <c r="U28" s="205">
        <v>142210</v>
      </c>
      <c r="V28" s="205">
        <v>150000</v>
      </c>
      <c r="W28" s="205">
        <v>136500</v>
      </c>
      <c r="X28" s="205">
        <v>136500</v>
      </c>
      <c r="Y28" s="205">
        <v>155750</v>
      </c>
      <c r="Z28" s="205">
        <v>155500</v>
      </c>
      <c r="AA28" s="205">
        <v>109400</v>
      </c>
      <c r="AB28" s="205">
        <v>125000</v>
      </c>
      <c r="AC28" s="205">
        <v>275396</v>
      </c>
      <c r="AD28" s="205">
        <v>270000</v>
      </c>
      <c r="AE28" s="205">
        <v>162100</v>
      </c>
      <c r="AF28" s="205">
        <v>162100</v>
      </c>
      <c r="AG28" s="205">
        <v>183380</v>
      </c>
      <c r="AH28" s="205">
        <v>183380</v>
      </c>
      <c r="AI28" s="205">
        <v>155500</v>
      </c>
      <c r="AJ28" s="205">
        <v>175000</v>
      </c>
      <c r="AK28" s="205">
        <v>300600</v>
      </c>
      <c r="AL28" s="205">
        <v>288000</v>
      </c>
      <c r="AM28" s="205">
        <v>196000</v>
      </c>
      <c r="AN28" s="205">
        <v>240000</v>
      </c>
      <c r="AO28" s="205">
        <v>203000</v>
      </c>
      <c r="AP28" s="205">
        <v>210000</v>
      </c>
      <c r="AQ28" s="205">
        <v>0</v>
      </c>
      <c r="AR28" s="205">
        <v>0</v>
      </c>
      <c r="AS28" s="380"/>
      <c r="AT28" s="380"/>
      <c r="AU28" s="380"/>
      <c r="AV28" s="380"/>
      <c r="AW28" s="380"/>
      <c r="AX28" s="380"/>
      <c r="AY28" s="380"/>
      <c r="AZ28" s="380"/>
      <c r="BA28" s="380"/>
      <c r="BB28" s="380"/>
      <c r="BC28" s="380"/>
      <c r="BD28" s="380"/>
      <c r="BE28" s="380"/>
      <c r="BF28" s="380"/>
      <c r="BG28" s="380"/>
      <c r="BH28" s="380"/>
      <c r="BI28" s="380"/>
      <c r="BJ28" s="380"/>
      <c r="BK28" s="380"/>
      <c r="BL28" s="380"/>
      <c r="BM28" s="380"/>
      <c r="BN28" s="380"/>
    </row>
    <row r="29" spans="1:853" s="464" customFormat="1">
      <c r="A29" s="174"/>
      <c r="B29" s="220">
        <v>2.4</v>
      </c>
      <c r="C29" s="397" t="s">
        <v>64</v>
      </c>
      <c r="D29" s="176"/>
      <c r="E29" s="177">
        <f t="shared" ref="E29:J29" si="14">SUM(E30,E31,E32)</f>
        <v>0</v>
      </c>
      <c r="F29" s="177">
        <f t="shared" si="14"/>
        <v>0</v>
      </c>
      <c r="G29" s="177">
        <f t="shared" si="14"/>
        <v>0</v>
      </c>
      <c r="H29" s="177">
        <f t="shared" si="14"/>
        <v>0</v>
      </c>
      <c r="I29" s="177">
        <f t="shared" si="14"/>
        <v>0</v>
      </c>
      <c r="J29" s="177">
        <f t="shared" si="14"/>
        <v>0</v>
      </c>
      <c r="K29" s="177">
        <f>SUM(K30,K31,K32)</f>
        <v>0</v>
      </c>
      <c r="L29" s="177">
        <f>SUM(L30,L31,L32)</f>
        <v>0</v>
      </c>
      <c r="M29" s="177">
        <f t="shared" ref="M29:BN29" si="15">SUM(M30,M31,M32)</f>
        <v>0</v>
      </c>
      <c r="N29" s="177">
        <f t="shared" si="15"/>
        <v>0</v>
      </c>
      <c r="O29" s="177">
        <f t="shared" si="15"/>
        <v>0</v>
      </c>
      <c r="P29" s="177">
        <f t="shared" si="15"/>
        <v>0</v>
      </c>
      <c r="Q29" s="177">
        <f t="shared" si="15"/>
        <v>0</v>
      </c>
      <c r="R29" s="177">
        <f t="shared" si="15"/>
        <v>0</v>
      </c>
      <c r="S29" s="177">
        <f t="shared" si="15"/>
        <v>0</v>
      </c>
      <c r="T29" s="177">
        <f t="shared" si="15"/>
        <v>0</v>
      </c>
      <c r="U29" s="177">
        <f t="shared" si="15"/>
        <v>0</v>
      </c>
      <c r="V29" s="177">
        <f t="shared" si="15"/>
        <v>0</v>
      </c>
      <c r="W29" s="177">
        <f>SUM(W30,W31,W32)</f>
        <v>0</v>
      </c>
      <c r="X29" s="177">
        <f>SUM(X30,X31,X32)</f>
        <v>0</v>
      </c>
      <c r="Y29" s="177">
        <f>SUM(Y30,Y31,Y32)</f>
        <v>0</v>
      </c>
      <c r="Z29" s="177">
        <f>SUM(Z30,Z31,Z32)</f>
        <v>0</v>
      </c>
      <c r="AA29" s="177">
        <f t="shared" si="15"/>
        <v>0</v>
      </c>
      <c r="AB29" s="177">
        <f t="shared" si="15"/>
        <v>0</v>
      </c>
      <c r="AC29" s="177">
        <f>SUM(AC30,AC31,AC32)</f>
        <v>0</v>
      </c>
      <c r="AD29" s="177">
        <f>SUM(AD30,AD31,AD32)</f>
        <v>0</v>
      </c>
      <c r="AE29" s="177">
        <f t="shared" si="15"/>
        <v>0</v>
      </c>
      <c r="AF29" s="177">
        <f t="shared" si="15"/>
        <v>0</v>
      </c>
      <c r="AG29" s="177">
        <f t="shared" si="15"/>
        <v>0</v>
      </c>
      <c r="AH29" s="177">
        <f t="shared" si="15"/>
        <v>0</v>
      </c>
      <c r="AI29" s="177">
        <f t="shared" si="15"/>
        <v>0</v>
      </c>
      <c r="AJ29" s="177">
        <f t="shared" si="15"/>
        <v>0</v>
      </c>
      <c r="AK29" s="177">
        <f t="shared" si="15"/>
        <v>0</v>
      </c>
      <c r="AL29" s="177">
        <f t="shared" si="15"/>
        <v>0</v>
      </c>
      <c r="AM29" s="177">
        <f t="shared" si="15"/>
        <v>0</v>
      </c>
      <c r="AN29" s="177">
        <f t="shared" si="15"/>
        <v>0</v>
      </c>
      <c r="AO29" s="177">
        <f t="shared" si="15"/>
        <v>0</v>
      </c>
      <c r="AP29" s="177">
        <f t="shared" si="15"/>
        <v>0</v>
      </c>
      <c r="AQ29" s="177">
        <f t="shared" si="15"/>
        <v>0</v>
      </c>
      <c r="AR29" s="177">
        <f t="shared" si="15"/>
        <v>0</v>
      </c>
      <c r="AS29" s="177">
        <f t="shared" si="15"/>
        <v>0</v>
      </c>
      <c r="AT29" s="177">
        <f t="shared" si="15"/>
        <v>0</v>
      </c>
      <c r="AU29" s="177">
        <f t="shared" si="15"/>
        <v>0</v>
      </c>
      <c r="AV29" s="177">
        <f t="shared" si="15"/>
        <v>0</v>
      </c>
      <c r="AW29" s="177">
        <f t="shared" si="15"/>
        <v>0</v>
      </c>
      <c r="AX29" s="177">
        <f t="shared" si="15"/>
        <v>0</v>
      </c>
      <c r="AY29" s="177">
        <f t="shared" si="15"/>
        <v>0</v>
      </c>
      <c r="AZ29" s="177">
        <f t="shared" si="15"/>
        <v>0</v>
      </c>
      <c r="BA29" s="177">
        <f t="shared" si="15"/>
        <v>0</v>
      </c>
      <c r="BB29" s="177">
        <f t="shared" si="15"/>
        <v>0</v>
      </c>
      <c r="BC29" s="177">
        <f t="shared" si="15"/>
        <v>0</v>
      </c>
      <c r="BD29" s="177">
        <f t="shared" si="15"/>
        <v>0</v>
      </c>
      <c r="BE29" s="177">
        <f t="shared" si="15"/>
        <v>0</v>
      </c>
      <c r="BF29" s="177">
        <f t="shared" si="15"/>
        <v>0</v>
      </c>
      <c r="BG29" s="177">
        <f t="shared" si="15"/>
        <v>0</v>
      </c>
      <c r="BH29" s="177">
        <f t="shared" si="15"/>
        <v>0</v>
      </c>
      <c r="BI29" s="177">
        <f t="shared" si="15"/>
        <v>0</v>
      </c>
      <c r="BJ29" s="177">
        <f t="shared" si="15"/>
        <v>0</v>
      </c>
      <c r="BK29" s="177">
        <f t="shared" si="15"/>
        <v>0</v>
      </c>
      <c r="BL29" s="177">
        <f t="shared" si="15"/>
        <v>0</v>
      </c>
      <c r="BM29" s="177">
        <f t="shared" si="15"/>
        <v>0</v>
      </c>
      <c r="BN29" s="177">
        <f t="shared" si="15"/>
        <v>0</v>
      </c>
      <c r="BO29" s="460"/>
      <c r="BP29" s="460"/>
      <c r="BQ29" s="460"/>
      <c r="BR29" s="460"/>
      <c r="BS29" s="460"/>
      <c r="BT29" s="460"/>
      <c r="BU29" s="460"/>
      <c r="BV29" s="460"/>
      <c r="BW29" s="460"/>
      <c r="BX29" s="460"/>
      <c r="BY29" s="460"/>
      <c r="BZ29" s="460"/>
      <c r="CA29" s="460"/>
      <c r="CB29" s="460"/>
      <c r="CC29" s="460"/>
      <c r="CD29" s="460"/>
      <c r="CE29" s="460"/>
      <c r="CF29" s="460"/>
      <c r="CG29" s="460"/>
      <c r="CH29" s="460"/>
      <c r="CI29" s="460"/>
      <c r="CJ29" s="460"/>
      <c r="CK29" s="460"/>
      <c r="CL29" s="460"/>
      <c r="CM29" s="460"/>
      <c r="CN29" s="460"/>
      <c r="CO29" s="460"/>
      <c r="CP29" s="460"/>
      <c r="CQ29" s="460"/>
      <c r="CR29" s="460"/>
      <c r="CS29" s="460"/>
      <c r="CT29" s="460"/>
      <c r="CU29" s="460"/>
      <c r="CV29" s="460"/>
      <c r="CW29" s="460"/>
      <c r="CX29" s="460"/>
      <c r="CY29" s="460"/>
      <c r="CZ29" s="460"/>
      <c r="DA29" s="460"/>
      <c r="DB29" s="460"/>
      <c r="DC29" s="460"/>
      <c r="DD29" s="460"/>
      <c r="DE29" s="460"/>
      <c r="DF29" s="460"/>
      <c r="DG29" s="460"/>
      <c r="DH29" s="460"/>
      <c r="DI29" s="460"/>
      <c r="DJ29" s="460"/>
      <c r="DK29" s="460"/>
      <c r="DL29" s="460"/>
      <c r="DM29" s="460"/>
      <c r="DN29" s="460"/>
      <c r="DO29" s="460"/>
      <c r="DP29" s="460"/>
      <c r="DQ29" s="460"/>
      <c r="DR29" s="460"/>
      <c r="DS29" s="460"/>
      <c r="DT29" s="460"/>
      <c r="DU29" s="460"/>
      <c r="DV29" s="460"/>
      <c r="DW29" s="460"/>
      <c r="DX29" s="460"/>
      <c r="DY29" s="460"/>
      <c r="DZ29" s="460"/>
      <c r="EA29" s="460"/>
      <c r="EB29" s="460"/>
      <c r="EC29" s="460"/>
      <c r="ED29" s="460"/>
      <c r="EE29" s="460"/>
      <c r="EF29" s="460"/>
      <c r="EG29" s="460"/>
      <c r="EH29" s="460"/>
      <c r="EI29" s="460"/>
      <c r="EJ29" s="460"/>
      <c r="EK29" s="460"/>
      <c r="EL29" s="460"/>
      <c r="EM29" s="460"/>
      <c r="EN29" s="460"/>
      <c r="EO29" s="460"/>
      <c r="EP29" s="460"/>
      <c r="EQ29" s="460"/>
      <c r="ER29" s="460"/>
      <c r="ES29" s="460"/>
      <c r="ET29" s="460"/>
      <c r="EU29" s="460"/>
      <c r="EV29" s="460"/>
      <c r="EW29" s="460"/>
      <c r="EX29" s="460"/>
      <c r="EY29" s="460"/>
      <c r="EZ29" s="460"/>
      <c r="FA29" s="460"/>
      <c r="FB29" s="460"/>
      <c r="FC29" s="460"/>
      <c r="FD29" s="460"/>
      <c r="FE29" s="460"/>
      <c r="FF29" s="460"/>
      <c r="FG29" s="460"/>
      <c r="FH29" s="460"/>
      <c r="FI29" s="460"/>
      <c r="FJ29" s="460"/>
      <c r="FK29" s="460"/>
      <c r="FL29" s="460"/>
      <c r="FM29" s="460"/>
      <c r="FN29" s="460"/>
      <c r="FO29" s="460"/>
      <c r="FP29" s="460"/>
      <c r="FQ29" s="460"/>
      <c r="FR29" s="460"/>
      <c r="FS29" s="460"/>
      <c r="FT29" s="460"/>
      <c r="FU29" s="460"/>
      <c r="FV29" s="460"/>
      <c r="FW29" s="460"/>
      <c r="FX29" s="460"/>
      <c r="FY29" s="460"/>
      <c r="FZ29" s="460"/>
      <c r="GA29" s="460"/>
      <c r="GB29" s="460"/>
      <c r="GC29" s="460"/>
      <c r="GD29" s="460"/>
      <c r="GE29" s="460"/>
      <c r="GF29" s="460"/>
      <c r="GG29" s="460"/>
      <c r="GH29" s="460"/>
      <c r="GI29" s="460"/>
      <c r="GJ29" s="460"/>
      <c r="GK29" s="460"/>
      <c r="GL29" s="460"/>
      <c r="GM29" s="460"/>
      <c r="GN29" s="460"/>
      <c r="GO29" s="460"/>
      <c r="GP29" s="460"/>
      <c r="GQ29" s="460"/>
      <c r="GR29" s="460"/>
      <c r="GS29" s="460"/>
      <c r="GT29" s="460"/>
      <c r="GU29" s="460"/>
      <c r="GV29" s="460"/>
      <c r="GW29" s="460"/>
      <c r="GX29" s="460"/>
      <c r="GY29" s="460"/>
      <c r="GZ29" s="460"/>
      <c r="HA29" s="460"/>
      <c r="HB29" s="460"/>
      <c r="HC29" s="460"/>
      <c r="HD29" s="460"/>
      <c r="HE29" s="460"/>
      <c r="HF29" s="460"/>
      <c r="HG29" s="460"/>
      <c r="HH29" s="460"/>
      <c r="HI29" s="460"/>
      <c r="HJ29" s="460"/>
      <c r="HK29" s="460"/>
      <c r="HL29" s="460"/>
      <c r="HM29" s="460"/>
      <c r="HN29" s="460"/>
      <c r="HO29" s="460"/>
      <c r="HP29" s="460"/>
      <c r="HQ29" s="460"/>
      <c r="HR29" s="460"/>
      <c r="HS29" s="460"/>
      <c r="HT29" s="460"/>
      <c r="HU29" s="460"/>
      <c r="HV29" s="460"/>
      <c r="HW29" s="460"/>
      <c r="HX29" s="460"/>
      <c r="HY29" s="460"/>
      <c r="HZ29" s="460"/>
      <c r="IA29" s="460"/>
      <c r="IB29" s="460"/>
      <c r="IC29" s="460"/>
      <c r="ID29" s="460"/>
      <c r="IE29" s="460"/>
      <c r="IF29" s="460"/>
      <c r="IG29" s="460"/>
      <c r="IH29" s="460"/>
      <c r="II29" s="460"/>
      <c r="IJ29" s="460"/>
      <c r="IK29" s="460"/>
      <c r="IL29" s="460"/>
      <c r="IM29" s="460"/>
      <c r="IN29" s="460"/>
      <c r="IO29" s="460"/>
      <c r="IP29" s="460"/>
      <c r="IQ29" s="460"/>
      <c r="IR29" s="460"/>
      <c r="IS29" s="460"/>
      <c r="IT29" s="460"/>
      <c r="IU29" s="460"/>
      <c r="IV29" s="460"/>
      <c r="IW29" s="460"/>
      <c r="IX29" s="460"/>
      <c r="IY29" s="460"/>
      <c r="IZ29" s="460"/>
      <c r="JA29" s="460"/>
      <c r="JB29" s="460"/>
      <c r="JC29" s="460"/>
      <c r="JD29" s="460"/>
      <c r="JE29" s="460"/>
      <c r="JF29" s="460"/>
      <c r="JG29" s="460"/>
      <c r="JH29" s="460"/>
      <c r="JI29" s="460"/>
      <c r="JJ29" s="460"/>
      <c r="JK29" s="460"/>
      <c r="JL29" s="460"/>
      <c r="JM29" s="460"/>
      <c r="JN29" s="460"/>
      <c r="JO29" s="460"/>
      <c r="JP29" s="460"/>
      <c r="JQ29" s="460"/>
      <c r="JR29" s="460"/>
      <c r="JS29" s="460"/>
      <c r="JT29" s="460"/>
      <c r="JU29" s="460"/>
      <c r="JV29" s="460"/>
      <c r="JW29" s="460"/>
      <c r="JX29" s="460"/>
      <c r="JY29" s="460"/>
      <c r="JZ29" s="460"/>
      <c r="KA29" s="460"/>
      <c r="KB29" s="460"/>
      <c r="KC29" s="460"/>
      <c r="KD29" s="460"/>
      <c r="KE29" s="460"/>
      <c r="KF29" s="460"/>
      <c r="KG29" s="460"/>
      <c r="KH29" s="460"/>
      <c r="KI29" s="460"/>
      <c r="KJ29" s="460"/>
      <c r="KK29" s="460"/>
      <c r="KL29" s="460"/>
      <c r="KM29" s="460"/>
      <c r="KN29" s="460"/>
      <c r="KO29" s="460"/>
      <c r="KP29" s="460"/>
      <c r="KQ29" s="460"/>
      <c r="KR29" s="460"/>
      <c r="KS29" s="460"/>
      <c r="KT29" s="460"/>
      <c r="KU29" s="460"/>
      <c r="KV29" s="460"/>
      <c r="KW29" s="460"/>
      <c r="KX29" s="460"/>
      <c r="KY29" s="460"/>
      <c r="KZ29" s="460"/>
      <c r="LA29" s="460"/>
      <c r="LB29" s="460"/>
      <c r="LC29" s="460"/>
      <c r="LD29" s="460"/>
      <c r="LE29" s="460"/>
      <c r="LF29" s="460"/>
      <c r="LG29" s="460"/>
      <c r="LH29" s="460"/>
      <c r="LI29" s="460"/>
      <c r="LJ29" s="460"/>
      <c r="LK29" s="460"/>
      <c r="LL29" s="460"/>
      <c r="LM29" s="460"/>
      <c r="LN29" s="460"/>
      <c r="LO29" s="460"/>
      <c r="LP29" s="460"/>
      <c r="LQ29" s="460"/>
      <c r="LR29" s="460"/>
      <c r="LS29" s="460"/>
      <c r="LT29" s="460"/>
      <c r="LU29" s="460"/>
      <c r="LV29" s="460"/>
      <c r="LW29" s="460"/>
      <c r="LX29" s="460"/>
      <c r="LY29" s="460"/>
      <c r="LZ29" s="460"/>
      <c r="MA29" s="460"/>
      <c r="MB29" s="460"/>
      <c r="MC29" s="460"/>
      <c r="MD29" s="460"/>
      <c r="ME29" s="460"/>
      <c r="MF29" s="460"/>
      <c r="MG29" s="460"/>
      <c r="MH29" s="460"/>
      <c r="MI29" s="460"/>
      <c r="MJ29" s="460"/>
      <c r="MK29" s="460"/>
      <c r="ML29" s="460"/>
      <c r="MM29" s="460"/>
      <c r="MN29" s="460"/>
      <c r="MO29" s="460"/>
      <c r="MP29" s="460"/>
      <c r="MQ29" s="460"/>
      <c r="MR29" s="460"/>
      <c r="MS29" s="460"/>
      <c r="MT29" s="460"/>
      <c r="MU29" s="460"/>
      <c r="MV29" s="460"/>
      <c r="MW29" s="460"/>
      <c r="MX29" s="460"/>
      <c r="MY29" s="460"/>
      <c r="MZ29" s="460"/>
      <c r="NA29" s="460"/>
      <c r="NB29" s="460"/>
      <c r="NC29" s="460"/>
      <c r="ND29" s="460"/>
      <c r="NE29" s="460"/>
      <c r="NF29" s="460"/>
      <c r="NG29" s="460"/>
      <c r="NH29" s="460"/>
      <c r="NI29" s="460"/>
      <c r="NJ29" s="460"/>
      <c r="NK29" s="460"/>
      <c r="NL29" s="460"/>
      <c r="NM29" s="460"/>
      <c r="NN29" s="460"/>
      <c r="NO29" s="460"/>
      <c r="NP29" s="460"/>
      <c r="NQ29" s="460"/>
      <c r="NR29" s="460"/>
      <c r="NS29" s="460"/>
      <c r="NT29" s="460"/>
      <c r="NU29" s="460"/>
      <c r="NV29" s="460"/>
      <c r="NW29" s="460"/>
      <c r="NX29" s="460"/>
      <c r="NY29" s="460"/>
      <c r="NZ29" s="460"/>
      <c r="OA29" s="460"/>
      <c r="OB29" s="460"/>
      <c r="OC29" s="460"/>
      <c r="OD29" s="460"/>
      <c r="OE29" s="460"/>
      <c r="OF29" s="460"/>
      <c r="OG29" s="460"/>
      <c r="OH29" s="460"/>
      <c r="OI29" s="460"/>
      <c r="OJ29" s="460"/>
      <c r="OK29" s="460"/>
      <c r="OL29" s="460"/>
      <c r="OM29" s="460"/>
      <c r="ON29" s="460"/>
      <c r="OO29" s="460"/>
      <c r="OP29" s="460"/>
      <c r="OQ29" s="460"/>
      <c r="OR29" s="460"/>
      <c r="OS29" s="460"/>
      <c r="OT29" s="460"/>
      <c r="OU29" s="460"/>
      <c r="OV29" s="460"/>
      <c r="OW29" s="460"/>
      <c r="OX29" s="460"/>
      <c r="OY29" s="460"/>
      <c r="OZ29" s="460"/>
      <c r="PA29" s="460"/>
      <c r="PB29" s="460"/>
      <c r="PC29" s="460"/>
      <c r="PD29" s="460"/>
      <c r="PE29" s="460"/>
      <c r="PF29" s="460"/>
      <c r="PG29" s="460"/>
      <c r="PH29" s="460"/>
      <c r="PI29" s="460"/>
      <c r="PJ29" s="460"/>
      <c r="PK29" s="460"/>
      <c r="PL29" s="460"/>
      <c r="PM29" s="460"/>
      <c r="PN29" s="460"/>
      <c r="PO29" s="460"/>
      <c r="PP29" s="460"/>
      <c r="PQ29" s="460"/>
      <c r="PR29" s="460"/>
      <c r="PS29" s="460"/>
      <c r="PT29" s="460"/>
      <c r="PU29" s="460"/>
      <c r="PV29" s="460"/>
      <c r="PW29" s="460"/>
      <c r="PX29" s="460"/>
      <c r="PY29" s="460"/>
      <c r="PZ29" s="460"/>
      <c r="QA29" s="460"/>
      <c r="QB29" s="460"/>
      <c r="QC29" s="460"/>
      <c r="QD29" s="460"/>
      <c r="QE29" s="460"/>
      <c r="QF29" s="460"/>
      <c r="QG29" s="460"/>
      <c r="QH29" s="460"/>
      <c r="QI29" s="460"/>
      <c r="QJ29" s="460"/>
      <c r="QK29" s="460"/>
      <c r="QL29" s="460"/>
      <c r="QM29" s="460"/>
      <c r="QN29" s="460"/>
      <c r="QO29" s="460"/>
      <c r="QP29" s="460"/>
      <c r="QQ29" s="460"/>
      <c r="QR29" s="460"/>
      <c r="QS29" s="460"/>
      <c r="QT29" s="460"/>
      <c r="QU29" s="460"/>
      <c r="QV29" s="460"/>
      <c r="QW29" s="460"/>
      <c r="QX29" s="460"/>
      <c r="QY29" s="460"/>
      <c r="QZ29" s="460"/>
      <c r="RA29" s="460"/>
      <c r="RB29" s="460"/>
      <c r="RC29" s="460"/>
      <c r="RD29" s="460"/>
      <c r="RE29" s="460"/>
      <c r="RF29" s="460"/>
      <c r="RG29" s="460"/>
      <c r="RH29" s="460"/>
      <c r="RI29" s="460"/>
      <c r="RJ29" s="460"/>
      <c r="RK29" s="460"/>
      <c r="RL29" s="460"/>
      <c r="RM29" s="460"/>
      <c r="RN29" s="460"/>
      <c r="RO29" s="460"/>
      <c r="RP29" s="460"/>
      <c r="RQ29" s="460"/>
      <c r="RR29" s="460"/>
      <c r="RS29" s="460"/>
      <c r="RT29" s="460"/>
      <c r="RU29" s="460"/>
      <c r="RV29" s="460"/>
      <c r="RW29" s="460"/>
      <c r="RX29" s="460"/>
      <c r="RY29" s="460"/>
      <c r="RZ29" s="460"/>
      <c r="SA29" s="460"/>
      <c r="SB29" s="460"/>
      <c r="SC29" s="460"/>
      <c r="SD29" s="460"/>
      <c r="SE29" s="460"/>
      <c r="SF29" s="460"/>
      <c r="SG29" s="460"/>
      <c r="SH29" s="460"/>
      <c r="SI29" s="460"/>
      <c r="SJ29" s="460"/>
      <c r="SK29" s="460"/>
      <c r="SL29" s="460"/>
      <c r="SM29" s="460"/>
      <c r="SN29" s="460"/>
      <c r="SO29" s="460"/>
      <c r="SP29" s="460"/>
      <c r="SQ29" s="460"/>
      <c r="SR29" s="460"/>
      <c r="SS29" s="460"/>
      <c r="ST29" s="460"/>
      <c r="SU29" s="460"/>
      <c r="SV29" s="460"/>
      <c r="SW29" s="460"/>
      <c r="SX29" s="460"/>
      <c r="SY29" s="460"/>
      <c r="SZ29" s="460"/>
      <c r="TA29" s="460"/>
      <c r="TB29" s="460"/>
      <c r="TC29" s="460"/>
      <c r="TD29" s="460"/>
      <c r="TE29" s="460"/>
      <c r="TF29" s="460"/>
      <c r="TG29" s="460"/>
      <c r="TH29" s="460"/>
      <c r="TI29" s="460"/>
      <c r="TJ29" s="460"/>
      <c r="TK29" s="460"/>
      <c r="TL29" s="460"/>
      <c r="TM29" s="460"/>
      <c r="TN29" s="460"/>
      <c r="TO29" s="460"/>
      <c r="TP29" s="460"/>
      <c r="TQ29" s="460"/>
      <c r="TR29" s="460"/>
      <c r="TS29" s="460"/>
      <c r="TT29" s="460"/>
      <c r="TU29" s="460"/>
      <c r="TV29" s="460"/>
      <c r="TW29" s="460"/>
      <c r="TX29" s="460"/>
      <c r="TY29" s="460"/>
      <c r="TZ29" s="460"/>
      <c r="UA29" s="460"/>
      <c r="UB29" s="460"/>
      <c r="UC29" s="460"/>
      <c r="UD29" s="460"/>
      <c r="UE29" s="460"/>
      <c r="UF29" s="460"/>
      <c r="UG29" s="460"/>
      <c r="UH29" s="460"/>
      <c r="UI29" s="460"/>
      <c r="UJ29" s="460"/>
      <c r="UK29" s="460"/>
      <c r="UL29" s="460"/>
      <c r="UM29" s="460"/>
      <c r="UN29" s="460"/>
      <c r="UO29" s="460"/>
      <c r="UP29" s="460"/>
      <c r="UQ29" s="460"/>
      <c r="UR29" s="460"/>
      <c r="US29" s="460"/>
      <c r="UT29" s="460"/>
      <c r="UU29" s="460"/>
      <c r="UV29" s="460"/>
      <c r="UW29" s="460"/>
      <c r="UX29" s="460"/>
      <c r="UY29" s="460"/>
      <c r="UZ29" s="460"/>
      <c r="VA29" s="460"/>
      <c r="VB29" s="460"/>
      <c r="VC29" s="460"/>
      <c r="VD29" s="460"/>
      <c r="VE29" s="460"/>
      <c r="VF29" s="460"/>
      <c r="VG29" s="460"/>
      <c r="VH29" s="460"/>
      <c r="VI29" s="460"/>
      <c r="VJ29" s="460"/>
      <c r="VK29" s="460"/>
      <c r="VL29" s="460"/>
      <c r="VM29" s="460"/>
      <c r="VN29" s="460"/>
      <c r="VO29" s="460"/>
      <c r="VP29" s="460"/>
      <c r="VQ29" s="460"/>
      <c r="VR29" s="460"/>
      <c r="VS29" s="460"/>
      <c r="VT29" s="460"/>
      <c r="VU29" s="460"/>
      <c r="VV29" s="460"/>
      <c r="VW29" s="460"/>
      <c r="VX29" s="460"/>
      <c r="VY29" s="460"/>
      <c r="VZ29" s="460"/>
      <c r="WA29" s="460"/>
      <c r="WB29" s="460"/>
      <c r="WC29" s="460"/>
      <c r="WD29" s="460"/>
      <c r="WE29" s="460"/>
      <c r="WF29" s="460"/>
      <c r="WG29" s="460"/>
      <c r="WH29" s="460"/>
      <c r="WI29" s="460"/>
      <c r="WJ29" s="460"/>
      <c r="WK29" s="460"/>
      <c r="WL29" s="460"/>
      <c r="WM29" s="460"/>
      <c r="WN29" s="460"/>
      <c r="WO29" s="460"/>
      <c r="WP29" s="460"/>
      <c r="WQ29" s="460"/>
      <c r="WR29" s="460"/>
      <c r="WS29" s="460"/>
      <c r="WT29" s="460"/>
      <c r="WU29" s="460"/>
      <c r="WV29" s="460"/>
      <c r="WW29" s="460"/>
      <c r="WX29" s="460"/>
      <c r="WY29" s="460"/>
      <c r="WZ29" s="460"/>
      <c r="XA29" s="460"/>
      <c r="XB29" s="460"/>
      <c r="XC29" s="460"/>
      <c r="XD29" s="460"/>
      <c r="XE29" s="460"/>
      <c r="XF29" s="460"/>
      <c r="XG29" s="460"/>
      <c r="XH29" s="460"/>
      <c r="XI29" s="460"/>
      <c r="XJ29" s="460"/>
      <c r="XK29" s="460"/>
      <c r="XL29" s="460"/>
      <c r="XM29" s="460"/>
      <c r="XN29" s="460"/>
      <c r="XO29" s="460"/>
      <c r="XP29" s="460"/>
      <c r="XQ29" s="460"/>
      <c r="XR29" s="460"/>
      <c r="XS29" s="460"/>
      <c r="XT29" s="460"/>
      <c r="XU29" s="460"/>
      <c r="XV29" s="460"/>
      <c r="XW29" s="460"/>
      <c r="XX29" s="460"/>
      <c r="XY29" s="460"/>
      <c r="XZ29" s="460"/>
      <c r="YA29" s="460"/>
      <c r="YB29" s="460"/>
      <c r="YC29" s="460"/>
      <c r="YD29" s="460"/>
      <c r="YE29" s="460"/>
      <c r="YF29" s="460"/>
      <c r="YG29" s="460"/>
      <c r="YH29" s="460"/>
      <c r="YI29" s="460"/>
      <c r="YJ29" s="460"/>
      <c r="YK29" s="460"/>
      <c r="YL29" s="460"/>
      <c r="YM29" s="460"/>
      <c r="YN29" s="460"/>
      <c r="YO29" s="460"/>
      <c r="YP29" s="460"/>
      <c r="YQ29" s="460"/>
      <c r="YR29" s="460"/>
      <c r="YS29" s="460"/>
      <c r="YT29" s="460"/>
      <c r="YU29" s="460"/>
      <c r="YV29" s="460"/>
      <c r="YW29" s="460"/>
      <c r="YX29" s="460"/>
      <c r="YY29" s="460"/>
      <c r="YZ29" s="460"/>
      <c r="ZA29" s="460"/>
      <c r="ZB29" s="460"/>
      <c r="ZC29" s="460"/>
      <c r="ZD29" s="460"/>
      <c r="ZE29" s="460"/>
      <c r="ZF29" s="460"/>
      <c r="ZG29" s="460"/>
      <c r="ZH29" s="460"/>
      <c r="ZI29" s="460"/>
      <c r="ZJ29" s="460"/>
      <c r="ZK29" s="460"/>
      <c r="ZL29" s="460"/>
      <c r="ZM29" s="460"/>
      <c r="ZN29" s="460"/>
      <c r="ZO29" s="460"/>
      <c r="ZP29" s="460"/>
      <c r="ZQ29" s="460"/>
      <c r="ZR29" s="460"/>
      <c r="ZS29" s="460"/>
      <c r="ZT29" s="460"/>
      <c r="ZU29" s="460"/>
      <c r="ZV29" s="460"/>
      <c r="ZW29" s="460"/>
      <c r="ZX29" s="460"/>
      <c r="ZY29" s="460"/>
      <c r="ZZ29" s="460"/>
      <c r="AAA29" s="460"/>
      <c r="AAB29" s="460"/>
      <c r="AAC29" s="460"/>
      <c r="AAD29" s="460"/>
      <c r="AAE29" s="460"/>
      <c r="AAF29" s="460"/>
      <c r="AAG29" s="460"/>
      <c r="AAH29" s="460"/>
      <c r="AAI29" s="460"/>
      <c r="AAJ29" s="460"/>
      <c r="AAK29" s="460"/>
      <c r="AAL29" s="460"/>
      <c r="AAM29" s="460"/>
      <c r="AAN29" s="460"/>
      <c r="AAO29" s="460"/>
      <c r="AAP29" s="460"/>
      <c r="AAQ29" s="460"/>
      <c r="AAR29" s="460"/>
      <c r="AAS29" s="460"/>
      <c r="AAT29" s="460"/>
      <c r="AAU29" s="460"/>
      <c r="AAV29" s="460"/>
      <c r="AAW29" s="460"/>
      <c r="AAX29" s="460"/>
      <c r="AAY29" s="460"/>
      <c r="AAZ29" s="460"/>
      <c r="ABA29" s="460"/>
      <c r="ABB29" s="460"/>
      <c r="ABC29" s="460"/>
      <c r="ABD29" s="460"/>
      <c r="ABE29" s="460"/>
      <c r="ABF29" s="460"/>
      <c r="ABG29" s="460"/>
      <c r="ABH29" s="460"/>
      <c r="ABI29" s="460"/>
      <c r="ABJ29" s="460"/>
      <c r="ABK29" s="460"/>
      <c r="ABL29" s="460"/>
      <c r="ABM29" s="460"/>
      <c r="ABN29" s="460"/>
      <c r="ABO29" s="460"/>
      <c r="ABP29" s="460"/>
      <c r="ABQ29" s="460"/>
      <c r="ABR29" s="460"/>
      <c r="ABS29" s="460"/>
      <c r="ABT29" s="460"/>
      <c r="ABU29" s="460"/>
      <c r="ABV29" s="460"/>
      <c r="ABW29" s="460"/>
      <c r="ABX29" s="460"/>
      <c r="ABY29" s="460"/>
      <c r="ABZ29" s="460"/>
      <c r="ACA29" s="460"/>
      <c r="ACB29" s="460"/>
      <c r="ACC29" s="460"/>
      <c r="ACD29" s="460"/>
      <c r="ACE29" s="460"/>
      <c r="ACF29" s="460"/>
      <c r="ACG29" s="460"/>
      <c r="ACH29" s="460"/>
      <c r="ACI29" s="460"/>
      <c r="ACJ29" s="460"/>
      <c r="ACK29" s="460"/>
      <c r="ACL29" s="460"/>
      <c r="ACM29" s="460"/>
      <c r="ACN29" s="460"/>
      <c r="ACO29" s="460"/>
      <c r="ACP29" s="460"/>
      <c r="ACQ29" s="460"/>
      <c r="ACR29" s="460"/>
      <c r="ACS29" s="460"/>
      <c r="ACT29" s="460"/>
      <c r="ACU29" s="460"/>
      <c r="ACV29" s="460"/>
      <c r="ACW29" s="460"/>
      <c r="ACX29" s="460"/>
      <c r="ACY29" s="460"/>
      <c r="ACZ29" s="460"/>
      <c r="ADA29" s="460"/>
      <c r="ADB29" s="460"/>
      <c r="ADC29" s="460"/>
      <c r="ADD29" s="460"/>
      <c r="ADE29" s="460"/>
      <c r="ADF29" s="460"/>
      <c r="ADG29" s="460"/>
      <c r="ADH29" s="460"/>
      <c r="ADI29" s="460"/>
      <c r="ADJ29" s="460"/>
      <c r="ADK29" s="460"/>
      <c r="ADL29" s="460"/>
      <c r="ADM29" s="460"/>
      <c r="ADN29" s="460"/>
      <c r="ADO29" s="460"/>
      <c r="ADP29" s="460"/>
      <c r="ADQ29" s="460"/>
      <c r="ADR29" s="460"/>
      <c r="ADS29" s="460"/>
      <c r="ADT29" s="460"/>
      <c r="ADU29" s="460"/>
      <c r="ADV29" s="460"/>
      <c r="ADW29" s="460"/>
      <c r="ADX29" s="460"/>
      <c r="ADY29" s="460"/>
      <c r="ADZ29" s="460"/>
      <c r="AEA29" s="460"/>
      <c r="AEB29" s="460"/>
      <c r="AEC29" s="460"/>
      <c r="AED29" s="460"/>
      <c r="AEE29" s="460"/>
      <c r="AEF29" s="460"/>
      <c r="AEG29" s="460"/>
      <c r="AEH29" s="460"/>
      <c r="AEI29" s="460"/>
      <c r="AEJ29" s="460"/>
      <c r="AEK29" s="460"/>
      <c r="AEL29" s="460"/>
      <c r="AEM29" s="460"/>
      <c r="AEN29" s="460"/>
      <c r="AEO29" s="460"/>
      <c r="AEP29" s="460"/>
      <c r="AEQ29" s="460"/>
      <c r="AER29" s="460"/>
      <c r="AES29" s="460"/>
      <c r="AET29" s="460"/>
      <c r="AEU29" s="460"/>
      <c r="AEV29" s="460"/>
      <c r="AEW29" s="460"/>
      <c r="AEX29" s="460"/>
      <c r="AEY29" s="460"/>
      <c r="AEZ29" s="460"/>
      <c r="AFA29" s="460"/>
      <c r="AFB29" s="460"/>
      <c r="AFC29" s="460"/>
      <c r="AFD29" s="460"/>
      <c r="AFE29" s="460"/>
      <c r="AFF29" s="460"/>
      <c r="AFG29" s="460"/>
      <c r="AFH29" s="460"/>
      <c r="AFI29" s="460"/>
      <c r="AFJ29" s="460"/>
      <c r="AFK29" s="460"/>
      <c r="AFL29" s="460"/>
      <c r="AFM29" s="460"/>
      <c r="AFN29" s="460"/>
      <c r="AFO29" s="460"/>
      <c r="AFP29" s="460"/>
      <c r="AFQ29" s="460"/>
      <c r="AFR29" s="460"/>
      <c r="AFS29" s="460"/>
      <c r="AFT29" s="460"/>
      <c r="AFU29" s="460"/>
    </row>
    <row r="30" spans="1:853" s="467" customFormat="1">
      <c r="A30" s="138"/>
      <c r="B30" s="139"/>
      <c r="C30" s="139" t="s">
        <v>1113</v>
      </c>
      <c r="D30" s="139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360"/>
      <c r="AJ30" s="360"/>
      <c r="AK30" s="360"/>
      <c r="AL30" s="360"/>
      <c r="AM30" s="360"/>
      <c r="AN30" s="360"/>
      <c r="AO30" s="360"/>
      <c r="AP30" s="360"/>
      <c r="AQ30" s="360"/>
      <c r="AR30" s="360"/>
      <c r="AS30" s="360"/>
      <c r="AT30" s="360"/>
      <c r="AU30" s="360"/>
      <c r="AV30" s="360"/>
      <c r="AW30" s="360"/>
      <c r="AX30" s="360"/>
      <c r="AY30" s="360"/>
      <c r="AZ30" s="360"/>
      <c r="BA30" s="360"/>
      <c r="BB30" s="360"/>
      <c r="BC30" s="360"/>
      <c r="BD30" s="360"/>
      <c r="BE30" s="360"/>
      <c r="BF30" s="360"/>
      <c r="BG30" s="360"/>
      <c r="BH30" s="360"/>
      <c r="BI30" s="360"/>
      <c r="BJ30" s="360"/>
      <c r="BK30" s="360"/>
      <c r="BL30" s="360"/>
      <c r="BM30" s="360"/>
      <c r="BN30" s="360"/>
      <c r="BO30" s="460"/>
      <c r="BP30" s="460"/>
      <c r="BQ30" s="460"/>
      <c r="BR30" s="460"/>
      <c r="BS30" s="460"/>
      <c r="BT30" s="460"/>
      <c r="BU30" s="460"/>
      <c r="BV30" s="460"/>
      <c r="BW30" s="460"/>
      <c r="BX30" s="460"/>
      <c r="BY30" s="460"/>
      <c r="BZ30" s="460"/>
      <c r="CA30" s="460"/>
      <c r="CB30" s="460"/>
      <c r="CC30" s="460"/>
      <c r="CD30" s="460"/>
      <c r="CE30" s="460"/>
      <c r="CF30" s="460"/>
      <c r="CG30" s="460"/>
      <c r="CH30" s="460"/>
      <c r="CI30" s="460"/>
      <c r="CJ30" s="460"/>
      <c r="CK30" s="460"/>
      <c r="CL30" s="460"/>
      <c r="CM30" s="460"/>
      <c r="CN30" s="460"/>
      <c r="CO30" s="460"/>
      <c r="CP30" s="460"/>
      <c r="CQ30" s="460"/>
      <c r="CR30" s="460"/>
      <c r="CS30" s="460"/>
      <c r="CT30" s="460"/>
      <c r="CU30" s="460"/>
      <c r="CV30" s="460"/>
      <c r="CW30" s="460"/>
      <c r="CX30" s="460"/>
      <c r="CY30" s="460"/>
      <c r="CZ30" s="460"/>
      <c r="DA30" s="460"/>
      <c r="DB30" s="460"/>
      <c r="DC30" s="460"/>
      <c r="DD30" s="460"/>
      <c r="DE30" s="460"/>
      <c r="DF30" s="460"/>
      <c r="DG30" s="460"/>
      <c r="DH30" s="460"/>
      <c r="DI30" s="460"/>
      <c r="DJ30" s="460"/>
      <c r="DK30" s="460"/>
      <c r="DL30" s="460"/>
      <c r="DM30" s="460"/>
      <c r="DN30" s="460"/>
      <c r="DO30" s="460"/>
      <c r="DP30" s="460"/>
      <c r="DQ30" s="460"/>
      <c r="DR30" s="460"/>
      <c r="DS30" s="460"/>
      <c r="DT30" s="460"/>
      <c r="DU30" s="460"/>
      <c r="DV30" s="460"/>
      <c r="DW30" s="460"/>
      <c r="DX30" s="460"/>
      <c r="DY30" s="460"/>
      <c r="DZ30" s="460"/>
      <c r="EA30" s="460"/>
      <c r="EB30" s="460"/>
      <c r="EC30" s="460"/>
      <c r="ED30" s="460"/>
      <c r="EE30" s="460"/>
      <c r="EF30" s="460"/>
      <c r="EG30" s="460"/>
      <c r="EH30" s="460"/>
      <c r="EI30" s="460"/>
      <c r="EJ30" s="460"/>
      <c r="EK30" s="460"/>
      <c r="EL30" s="460"/>
      <c r="EM30" s="460"/>
      <c r="EN30" s="460"/>
      <c r="EO30" s="460"/>
      <c r="EP30" s="460"/>
      <c r="EQ30" s="460"/>
      <c r="ER30" s="460"/>
      <c r="ES30" s="460"/>
      <c r="ET30" s="460"/>
      <c r="EU30" s="460"/>
      <c r="EV30" s="460"/>
      <c r="EW30" s="460"/>
      <c r="EX30" s="460"/>
      <c r="EY30" s="460"/>
      <c r="EZ30" s="460"/>
      <c r="FA30" s="460"/>
      <c r="FB30" s="460"/>
      <c r="FC30" s="460"/>
      <c r="FD30" s="460"/>
      <c r="FE30" s="460"/>
      <c r="FF30" s="460"/>
      <c r="FG30" s="460"/>
      <c r="FH30" s="460"/>
      <c r="FI30" s="460"/>
      <c r="FJ30" s="460"/>
      <c r="FK30" s="460"/>
      <c r="FL30" s="460"/>
      <c r="FM30" s="460"/>
      <c r="FN30" s="460"/>
      <c r="FO30" s="460"/>
      <c r="FP30" s="460"/>
      <c r="FQ30" s="460"/>
      <c r="FR30" s="460"/>
      <c r="FS30" s="460"/>
      <c r="FT30" s="460"/>
      <c r="FU30" s="460"/>
      <c r="FV30" s="460"/>
      <c r="FW30" s="460"/>
      <c r="FX30" s="460"/>
      <c r="FY30" s="460"/>
      <c r="FZ30" s="460"/>
      <c r="GA30" s="460"/>
      <c r="GB30" s="460"/>
      <c r="GC30" s="460"/>
      <c r="GD30" s="460"/>
      <c r="GE30" s="460"/>
      <c r="GF30" s="460"/>
      <c r="GG30" s="460"/>
      <c r="GH30" s="460"/>
      <c r="GI30" s="460"/>
      <c r="GJ30" s="460"/>
      <c r="GK30" s="460"/>
      <c r="GL30" s="460"/>
      <c r="GM30" s="460"/>
      <c r="GN30" s="460"/>
      <c r="GO30" s="460"/>
      <c r="GP30" s="460"/>
      <c r="GQ30" s="460"/>
      <c r="GR30" s="460"/>
      <c r="GS30" s="460"/>
      <c r="GT30" s="460"/>
      <c r="GU30" s="460"/>
      <c r="GV30" s="460"/>
      <c r="GW30" s="460"/>
      <c r="GX30" s="460"/>
      <c r="GY30" s="460"/>
      <c r="GZ30" s="460"/>
      <c r="HA30" s="460"/>
      <c r="HB30" s="460"/>
      <c r="HC30" s="460"/>
      <c r="HD30" s="460"/>
      <c r="HE30" s="460"/>
      <c r="HF30" s="460"/>
      <c r="HG30" s="460"/>
      <c r="HH30" s="460"/>
      <c r="HI30" s="460"/>
      <c r="HJ30" s="460"/>
      <c r="HK30" s="460"/>
      <c r="HL30" s="460"/>
      <c r="HM30" s="460"/>
      <c r="HN30" s="460"/>
      <c r="HO30" s="460"/>
      <c r="HP30" s="460"/>
      <c r="HQ30" s="460"/>
      <c r="HR30" s="460"/>
      <c r="HS30" s="460"/>
      <c r="HT30" s="460"/>
      <c r="HU30" s="460"/>
      <c r="HV30" s="460"/>
      <c r="HW30" s="460"/>
      <c r="HX30" s="460"/>
      <c r="HY30" s="460"/>
      <c r="HZ30" s="460"/>
      <c r="IA30" s="460"/>
      <c r="IB30" s="460"/>
      <c r="IC30" s="460"/>
      <c r="ID30" s="460"/>
      <c r="IE30" s="460"/>
      <c r="IF30" s="460"/>
      <c r="IG30" s="460"/>
      <c r="IH30" s="460"/>
      <c r="II30" s="460"/>
      <c r="IJ30" s="460"/>
      <c r="IK30" s="460"/>
      <c r="IL30" s="460"/>
      <c r="IM30" s="460"/>
      <c r="IN30" s="460"/>
      <c r="IO30" s="460"/>
      <c r="IP30" s="460"/>
      <c r="IQ30" s="460"/>
      <c r="IR30" s="460"/>
      <c r="IS30" s="460"/>
      <c r="IT30" s="460"/>
      <c r="IU30" s="460"/>
      <c r="IV30" s="460"/>
      <c r="IW30" s="460"/>
      <c r="IX30" s="460"/>
      <c r="IY30" s="460"/>
      <c r="IZ30" s="460"/>
      <c r="JA30" s="460"/>
      <c r="JB30" s="460"/>
      <c r="JC30" s="460"/>
      <c r="JD30" s="460"/>
      <c r="JE30" s="460"/>
      <c r="JF30" s="460"/>
      <c r="JG30" s="460"/>
      <c r="JH30" s="460"/>
      <c r="JI30" s="460"/>
      <c r="JJ30" s="460"/>
      <c r="JK30" s="460"/>
      <c r="JL30" s="460"/>
      <c r="JM30" s="460"/>
      <c r="JN30" s="460"/>
      <c r="JO30" s="460"/>
      <c r="JP30" s="460"/>
      <c r="JQ30" s="460"/>
      <c r="JR30" s="460"/>
      <c r="JS30" s="460"/>
      <c r="JT30" s="460"/>
      <c r="JU30" s="460"/>
      <c r="JV30" s="460"/>
      <c r="JW30" s="460"/>
      <c r="JX30" s="460"/>
      <c r="JY30" s="460"/>
      <c r="JZ30" s="460"/>
      <c r="KA30" s="460"/>
      <c r="KB30" s="460"/>
      <c r="KC30" s="460"/>
      <c r="KD30" s="460"/>
      <c r="KE30" s="460"/>
      <c r="KF30" s="460"/>
      <c r="KG30" s="460"/>
      <c r="KH30" s="460"/>
      <c r="KI30" s="460"/>
      <c r="KJ30" s="460"/>
      <c r="KK30" s="460"/>
      <c r="KL30" s="460"/>
      <c r="KM30" s="460"/>
      <c r="KN30" s="460"/>
      <c r="KO30" s="460"/>
      <c r="KP30" s="460"/>
      <c r="KQ30" s="460"/>
      <c r="KR30" s="460"/>
      <c r="KS30" s="460"/>
      <c r="KT30" s="460"/>
      <c r="KU30" s="460"/>
      <c r="KV30" s="460"/>
      <c r="KW30" s="460"/>
      <c r="KX30" s="460"/>
      <c r="KY30" s="460"/>
      <c r="KZ30" s="460"/>
      <c r="LA30" s="460"/>
      <c r="LB30" s="460"/>
      <c r="LC30" s="460"/>
      <c r="LD30" s="460"/>
      <c r="LE30" s="460"/>
      <c r="LF30" s="460"/>
      <c r="LG30" s="460"/>
      <c r="LH30" s="460"/>
      <c r="LI30" s="460"/>
      <c r="LJ30" s="460"/>
      <c r="LK30" s="460"/>
      <c r="LL30" s="460"/>
      <c r="LM30" s="460"/>
      <c r="LN30" s="460"/>
      <c r="LO30" s="460"/>
      <c r="LP30" s="460"/>
      <c r="LQ30" s="460"/>
      <c r="LR30" s="460"/>
      <c r="LS30" s="460"/>
      <c r="LT30" s="460"/>
      <c r="LU30" s="460"/>
      <c r="LV30" s="460"/>
      <c r="LW30" s="460"/>
      <c r="LX30" s="460"/>
      <c r="LY30" s="460"/>
      <c r="LZ30" s="460"/>
      <c r="MA30" s="460"/>
      <c r="MB30" s="460"/>
      <c r="MC30" s="460"/>
      <c r="MD30" s="460"/>
      <c r="ME30" s="460"/>
      <c r="MF30" s="460"/>
      <c r="MG30" s="460"/>
      <c r="MH30" s="460"/>
      <c r="MI30" s="460"/>
      <c r="MJ30" s="460"/>
      <c r="MK30" s="460"/>
      <c r="ML30" s="460"/>
      <c r="MM30" s="460"/>
      <c r="MN30" s="460"/>
      <c r="MO30" s="460"/>
      <c r="MP30" s="460"/>
      <c r="MQ30" s="460"/>
      <c r="MR30" s="460"/>
      <c r="MS30" s="460"/>
      <c r="MT30" s="460"/>
      <c r="MU30" s="460"/>
      <c r="MV30" s="460"/>
      <c r="MW30" s="460"/>
      <c r="MX30" s="460"/>
      <c r="MY30" s="460"/>
      <c r="MZ30" s="460"/>
      <c r="NA30" s="460"/>
      <c r="NB30" s="460"/>
      <c r="NC30" s="460"/>
      <c r="ND30" s="460"/>
      <c r="NE30" s="460"/>
      <c r="NF30" s="460"/>
      <c r="NG30" s="460"/>
      <c r="NH30" s="460"/>
      <c r="NI30" s="460"/>
      <c r="NJ30" s="460"/>
      <c r="NK30" s="460"/>
      <c r="NL30" s="460"/>
      <c r="NM30" s="460"/>
      <c r="NN30" s="460"/>
      <c r="NO30" s="460"/>
      <c r="NP30" s="460"/>
      <c r="NQ30" s="460"/>
      <c r="NR30" s="460"/>
      <c r="NS30" s="460"/>
      <c r="NT30" s="460"/>
      <c r="NU30" s="460"/>
      <c r="NV30" s="460"/>
      <c r="NW30" s="460"/>
      <c r="NX30" s="460"/>
      <c r="NY30" s="460"/>
      <c r="NZ30" s="460"/>
      <c r="OA30" s="460"/>
      <c r="OB30" s="460"/>
      <c r="OC30" s="460"/>
      <c r="OD30" s="460"/>
      <c r="OE30" s="460"/>
      <c r="OF30" s="460"/>
      <c r="OG30" s="460"/>
      <c r="OH30" s="460"/>
      <c r="OI30" s="460"/>
      <c r="OJ30" s="460"/>
      <c r="OK30" s="460"/>
      <c r="OL30" s="460"/>
      <c r="OM30" s="460"/>
      <c r="ON30" s="460"/>
      <c r="OO30" s="460"/>
      <c r="OP30" s="460"/>
      <c r="OQ30" s="460"/>
      <c r="OR30" s="460"/>
      <c r="OS30" s="460"/>
      <c r="OT30" s="460"/>
      <c r="OU30" s="460"/>
      <c r="OV30" s="460"/>
      <c r="OW30" s="460"/>
      <c r="OX30" s="460"/>
      <c r="OY30" s="460"/>
      <c r="OZ30" s="460"/>
      <c r="PA30" s="460"/>
      <c r="PB30" s="460"/>
      <c r="PC30" s="460"/>
      <c r="PD30" s="460"/>
      <c r="PE30" s="460"/>
      <c r="PF30" s="460"/>
      <c r="PG30" s="460"/>
      <c r="PH30" s="460"/>
      <c r="PI30" s="460"/>
      <c r="PJ30" s="460"/>
      <c r="PK30" s="460"/>
      <c r="PL30" s="460"/>
      <c r="PM30" s="460"/>
      <c r="PN30" s="460"/>
      <c r="PO30" s="460"/>
      <c r="PP30" s="460"/>
      <c r="PQ30" s="460"/>
      <c r="PR30" s="460"/>
      <c r="PS30" s="460"/>
      <c r="PT30" s="460"/>
      <c r="PU30" s="460"/>
      <c r="PV30" s="460"/>
      <c r="PW30" s="460"/>
      <c r="PX30" s="460"/>
      <c r="PY30" s="460"/>
      <c r="PZ30" s="460"/>
      <c r="QA30" s="460"/>
      <c r="QB30" s="460"/>
      <c r="QC30" s="460"/>
      <c r="QD30" s="460"/>
      <c r="QE30" s="460"/>
      <c r="QF30" s="460"/>
      <c r="QG30" s="460"/>
      <c r="QH30" s="460"/>
      <c r="QI30" s="460"/>
      <c r="QJ30" s="460"/>
      <c r="QK30" s="460"/>
      <c r="QL30" s="460"/>
      <c r="QM30" s="460"/>
      <c r="QN30" s="460"/>
      <c r="QO30" s="460"/>
      <c r="QP30" s="460"/>
      <c r="QQ30" s="460"/>
      <c r="QR30" s="460"/>
      <c r="QS30" s="460"/>
      <c r="QT30" s="460"/>
      <c r="QU30" s="460"/>
      <c r="QV30" s="460"/>
      <c r="QW30" s="460"/>
      <c r="QX30" s="460"/>
      <c r="QY30" s="460"/>
      <c r="QZ30" s="460"/>
      <c r="RA30" s="460"/>
      <c r="RB30" s="460"/>
      <c r="RC30" s="460"/>
      <c r="RD30" s="460"/>
      <c r="RE30" s="460"/>
      <c r="RF30" s="460"/>
      <c r="RG30" s="460"/>
      <c r="RH30" s="460"/>
      <c r="RI30" s="460"/>
      <c r="RJ30" s="460"/>
      <c r="RK30" s="460"/>
      <c r="RL30" s="460"/>
      <c r="RM30" s="460"/>
      <c r="RN30" s="460"/>
      <c r="RO30" s="460"/>
      <c r="RP30" s="460"/>
      <c r="RQ30" s="460"/>
      <c r="RR30" s="460"/>
      <c r="RS30" s="460"/>
      <c r="RT30" s="460"/>
      <c r="RU30" s="460"/>
      <c r="RV30" s="460"/>
      <c r="RW30" s="460"/>
      <c r="RX30" s="460"/>
      <c r="RY30" s="460"/>
      <c r="RZ30" s="460"/>
      <c r="SA30" s="460"/>
      <c r="SB30" s="460"/>
      <c r="SC30" s="460"/>
      <c r="SD30" s="460"/>
      <c r="SE30" s="460"/>
      <c r="SF30" s="460"/>
      <c r="SG30" s="460"/>
      <c r="SH30" s="460"/>
      <c r="SI30" s="460"/>
      <c r="SJ30" s="460"/>
      <c r="SK30" s="460"/>
      <c r="SL30" s="460"/>
      <c r="SM30" s="460"/>
      <c r="SN30" s="460"/>
      <c r="SO30" s="460"/>
      <c r="SP30" s="460"/>
      <c r="SQ30" s="460"/>
      <c r="SR30" s="460"/>
      <c r="SS30" s="460"/>
      <c r="ST30" s="460"/>
      <c r="SU30" s="460"/>
      <c r="SV30" s="460"/>
      <c r="SW30" s="460"/>
      <c r="SX30" s="460"/>
      <c r="SY30" s="460"/>
      <c r="SZ30" s="460"/>
      <c r="TA30" s="460"/>
      <c r="TB30" s="460"/>
      <c r="TC30" s="460"/>
      <c r="TD30" s="460"/>
      <c r="TE30" s="460"/>
      <c r="TF30" s="460"/>
      <c r="TG30" s="460"/>
      <c r="TH30" s="460"/>
      <c r="TI30" s="460"/>
      <c r="TJ30" s="460"/>
      <c r="TK30" s="460"/>
      <c r="TL30" s="460"/>
      <c r="TM30" s="460"/>
      <c r="TN30" s="460"/>
      <c r="TO30" s="460"/>
      <c r="TP30" s="460"/>
      <c r="TQ30" s="460"/>
      <c r="TR30" s="460"/>
      <c r="TS30" s="460"/>
      <c r="TT30" s="460"/>
      <c r="TU30" s="460"/>
      <c r="TV30" s="460"/>
      <c r="TW30" s="460"/>
      <c r="TX30" s="460"/>
      <c r="TY30" s="460"/>
      <c r="TZ30" s="460"/>
      <c r="UA30" s="460"/>
      <c r="UB30" s="460"/>
      <c r="UC30" s="460"/>
      <c r="UD30" s="460"/>
      <c r="UE30" s="460"/>
      <c r="UF30" s="460"/>
      <c r="UG30" s="460"/>
      <c r="UH30" s="460"/>
      <c r="UI30" s="460"/>
      <c r="UJ30" s="460"/>
      <c r="UK30" s="460"/>
      <c r="UL30" s="460"/>
      <c r="UM30" s="460"/>
      <c r="UN30" s="460"/>
      <c r="UO30" s="460"/>
      <c r="UP30" s="460"/>
      <c r="UQ30" s="460"/>
      <c r="UR30" s="460"/>
      <c r="US30" s="460"/>
      <c r="UT30" s="460"/>
      <c r="UU30" s="460"/>
      <c r="UV30" s="460"/>
      <c r="UW30" s="460"/>
      <c r="UX30" s="460"/>
      <c r="UY30" s="460"/>
      <c r="UZ30" s="460"/>
      <c r="VA30" s="460"/>
      <c r="VB30" s="460"/>
      <c r="VC30" s="460"/>
      <c r="VD30" s="460"/>
      <c r="VE30" s="460"/>
      <c r="VF30" s="460"/>
      <c r="VG30" s="460"/>
      <c r="VH30" s="460"/>
      <c r="VI30" s="460"/>
      <c r="VJ30" s="460"/>
      <c r="VK30" s="460"/>
      <c r="VL30" s="460"/>
      <c r="VM30" s="460"/>
      <c r="VN30" s="460"/>
      <c r="VO30" s="460"/>
      <c r="VP30" s="460"/>
      <c r="VQ30" s="460"/>
      <c r="VR30" s="460"/>
      <c r="VS30" s="460"/>
      <c r="VT30" s="460"/>
      <c r="VU30" s="460"/>
      <c r="VV30" s="460"/>
      <c r="VW30" s="460"/>
      <c r="VX30" s="460"/>
      <c r="VY30" s="460"/>
      <c r="VZ30" s="460"/>
      <c r="WA30" s="460"/>
      <c r="WB30" s="460"/>
      <c r="WC30" s="460"/>
      <c r="WD30" s="460"/>
      <c r="WE30" s="460"/>
      <c r="WF30" s="460"/>
      <c r="WG30" s="460"/>
      <c r="WH30" s="460"/>
      <c r="WI30" s="460"/>
      <c r="WJ30" s="460"/>
      <c r="WK30" s="460"/>
      <c r="WL30" s="460"/>
      <c r="WM30" s="460"/>
      <c r="WN30" s="460"/>
      <c r="WO30" s="460"/>
      <c r="WP30" s="460"/>
      <c r="WQ30" s="460"/>
      <c r="WR30" s="460"/>
      <c r="WS30" s="460"/>
      <c r="WT30" s="460"/>
      <c r="WU30" s="460"/>
      <c r="WV30" s="460"/>
      <c r="WW30" s="460"/>
      <c r="WX30" s="460"/>
      <c r="WY30" s="460"/>
      <c r="WZ30" s="460"/>
      <c r="XA30" s="460"/>
      <c r="XB30" s="460"/>
      <c r="XC30" s="460"/>
      <c r="XD30" s="460"/>
      <c r="XE30" s="460"/>
      <c r="XF30" s="460"/>
      <c r="XG30" s="460"/>
      <c r="XH30" s="460"/>
      <c r="XI30" s="460"/>
      <c r="XJ30" s="460"/>
      <c r="XK30" s="460"/>
      <c r="XL30" s="460"/>
      <c r="XM30" s="460"/>
      <c r="XN30" s="460"/>
      <c r="XO30" s="460"/>
      <c r="XP30" s="460"/>
      <c r="XQ30" s="460"/>
      <c r="XR30" s="460"/>
      <c r="XS30" s="460"/>
      <c r="XT30" s="460"/>
      <c r="XU30" s="460"/>
      <c r="XV30" s="460"/>
      <c r="XW30" s="460"/>
      <c r="XX30" s="460"/>
      <c r="XY30" s="460"/>
      <c r="XZ30" s="460"/>
      <c r="YA30" s="460"/>
      <c r="YB30" s="460"/>
      <c r="YC30" s="460"/>
      <c r="YD30" s="460"/>
      <c r="YE30" s="460"/>
      <c r="YF30" s="460"/>
      <c r="YG30" s="460"/>
      <c r="YH30" s="460"/>
      <c r="YI30" s="460"/>
      <c r="YJ30" s="460"/>
      <c r="YK30" s="460"/>
      <c r="YL30" s="460"/>
      <c r="YM30" s="460"/>
      <c r="YN30" s="460"/>
      <c r="YO30" s="460"/>
      <c r="YP30" s="460"/>
      <c r="YQ30" s="460"/>
      <c r="YR30" s="460"/>
      <c r="YS30" s="460"/>
      <c r="YT30" s="460"/>
      <c r="YU30" s="460"/>
      <c r="YV30" s="460"/>
      <c r="YW30" s="460"/>
      <c r="YX30" s="460"/>
      <c r="YY30" s="460"/>
      <c r="YZ30" s="460"/>
      <c r="ZA30" s="460"/>
      <c r="ZB30" s="460"/>
      <c r="ZC30" s="460"/>
      <c r="ZD30" s="460"/>
      <c r="ZE30" s="460"/>
      <c r="ZF30" s="460"/>
      <c r="ZG30" s="460"/>
      <c r="ZH30" s="460"/>
      <c r="ZI30" s="460"/>
      <c r="ZJ30" s="460"/>
      <c r="ZK30" s="460"/>
      <c r="ZL30" s="460"/>
      <c r="ZM30" s="460"/>
      <c r="ZN30" s="460"/>
      <c r="ZO30" s="460"/>
      <c r="ZP30" s="460"/>
      <c r="ZQ30" s="460"/>
      <c r="ZR30" s="460"/>
      <c r="ZS30" s="460"/>
      <c r="ZT30" s="460"/>
      <c r="ZU30" s="460"/>
      <c r="ZV30" s="460"/>
      <c r="ZW30" s="460"/>
      <c r="ZX30" s="460"/>
      <c r="ZY30" s="460"/>
      <c r="ZZ30" s="460"/>
      <c r="AAA30" s="460"/>
      <c r="AAB30" s="460"/>
      <c r="AAC30" s="460"/>
      <c r="AAD30" s="460"/>
      <c r="AAE30" s="460"/>
      <c r="AAF30" s="460"/>
      <c r="AAG30" s="460"/>
      <c r="AAH30" s="460"/>
      <c r="AAI30" s="460"/>
      <c r="AAJ30" s="460"/>
      <c r="AAK30" s="460"/>
      <c r="AAL30" s="460"/>
      <c r="AAM30" s="460"/>
      <c r="AAN30" s="460"/>
      <c r="AAO30" s="460"/>
      <c r="AAP30" s="460"/>
      <c r="AAQ30" s="460"/>
      <c r="AAR30" s="460"/>
      <c r="AAS30" s="460"/>
      <c r="AAT30" s="460"/>
      <c r="AAU30" s="460"/>
      <c r="AAV30" s="460"/>
      <c r="AAW30" s="460"/>
      <c r="AAX30" s="460"/>
      <c r="AAY30" s="460"/>
      <c r="AAZ30" s="460"/>
      <c r="ABA30" s="460"/>
      <c r="ABB30" s="460"/>
      <c r="ABC30" s="460"/>
      <c r="ABD30" s="460"/>
      <c r="ABE30" s="460"/>
      <c r="ABF30" s="460"/>
      <c r="ABG30" s="460"/>
      <c r="ABH30" s="460"/>
      <c r="ABI30" s="460"/>
      <c r="ABJ30" s="460"/>
      <c r="ABK30" s="460"/>
      <c r="ABL30" s="460"/>
      <c r="ABM30" s="460"/>
      <c r="ABN30" s="460"/>
      <c r="ABO30" s="460"/>
      <c r="ABP30" s="460"/>
      <c r="ABQ30" s="460"/>
      <c r="ABR30" s="460"/>
      <c r="ABS30" s="460"/>
      <c r="ABT30" s="460"/>
      <c r="ABU30" s="460"/>
      <c r="ABV30" s="460"/>
      <c r="ABW30" s="460"/>
      <c r="ABX30" s="460"/>
      <c r="ABY30" s="460"/>
      <c r="ABZ30" s="460"/>
      <c r="ACA30" s="460"/>
      <c r="ACB30" s="460"/>
      <c r="ACC30" s="460"/>
      <c r="ACD30" s="460"/>
      <c r="ACE30" s="460"/>
      <c r="ACF30" s="460"/>
      <c r="ACG30" s="460"/>
      <c r="ACH30" s="460"/>
      <c r="ACI30" s="460"/>
      <c r="ACJ30" s="460"/>
      <c r="ACK30" s="460"/>
      <c r="ACL30" s="460"/>
      <c r="ACM30" s="460"/>
      <c r="ACN30" s="460"/>
      <c r="ACO30" s="460"/>
      <c r="ACP30" s="460"/>
      <c r="ACQ30" s="460"/>
      <c r="ACR30" s="460"/>
      <c r="ACS30" s="460"/>
      <c r="ACT30" s="460"/>
      <c r="ACU30" s="460"/>
      <c r="ACV30" s="460"/>
      <c r="ACW30" s="460"/>
      <c r="ACX30" s="460"/>
      <c r="ACY30" s="460"/>
      <c r="ACZ30" s="460"/>
      <c r="ADA30" s="460"/>
      <c r="ADB30" s="460"/>
      <c r="ADC30" s="460"/>
      <c r="ADD30" s="460"/>
      <c r="ADE30" s="460"/>
      <c r="ADF30" s="460"/>
      <c r="ADG30" s="460"/>
      <c r="ADH30" s="460"/>
      <c r="ADI30" s="460"/>
      <c r="ADJ30" s="460"/>
      <c r="ADK30" s="460"/>
      <c r="ADL30" s="460"/>
      <c r="ADM30" s="460"/>
      <c r="ADN30" s="460"/>
      <c r="ADO30" s="460"/>
      <c r="ADP30" s="460"/>
      <c r="ADQ30" s="460"/>
      <c r="ADR30" s="460"/>
      <c r="ADS30" s="460"/>
      <c r="ADT30" s="460"/>
      <c r="ADU30" s="460"/>
      <c r="ADV30" s="460"/>
      <c r="ADW30" s="460"/>
      <c r="ADX30" s="460"/>
      <c r="ADY30" s="460"/>
      <c r="ADZ30" s="460"/>
      <c r="AEA30" s="460"/>
      <c r="AEB30" s="460"/>
      <c r="AEC30" s="460"/>
      <c r="AED30" s="460"/>
      <c r="AEE30" s="460"/>
      <c r="AEF30" s="460"/>
      <c r="AEG30" s="460"/>
      <c r="AEH30" s="460"/>
      <c r="AEI30" s="460"/>
      <c r="AEJ30" s="460"/>
      <c r="AEK30" s="460"/>
      <c r="AEL30" s="460"/>
      <c r="AEM30" s="460"/>
      <c r="AEN30" s="460"/>
      <c r="AEO30" s="460"/>
      <c r="AEP30" s="460"/>
      <c r="AEQ30" s="460"/>
      <c r="AER30" s="460"/>
      <c r="AES30" s="460"/>
      <c r="AET30" s="460"/>
      <c r="AEU30" s="460"/>
      <c r="AEV30" s="460"/>
      <c r="AEW30" s="460"/>
      <c r="AEX30" s="460"/>
      <c r="AEY30" s="460"/>
      <c r="AEZ30" s="460"/>
      <c r="AFA30" s="460"/>
      <c r="AFB30" s="460"/>
      <c r="AFC30" s="460"/>
      <c r="AFD30" s="460"/>
      <c r="AFE30" s="460"/>
      <c r="AFF30" s="460"/>
      <c r="AFG30" s="460"/>
      <c r="AFH30" s="460"/>
      <c r="AFI30" s="460"/>
      <c r="AFJ30" s="460"/>
      <c r="AFK30" s="460"/>
      <c r="AFL30" s="460"/>
      <c r="AFM30" s="460"/>
      <c r="AFN30" s="460"/>
      <c r="AFO30" s="460"/>
      <c r="AFP30" s="460"/>
      <c r="AFQ30" s="460"/>
      <c r="AFR30" s="460"/>
      <c r="AFS30" s="460"/>
      <c r="AFT30" s="460"/>
      <c r="AFU30" s="460"/>
    </row>
    <row r="31" spans="1:853" s="467" customFormat="1">
      <c r="A31" s="138"/>
      <c r="B31" s="139"/>
      <c r="C31" s="139" t="s">
        <v>1114</v>
      </c>
      <c r="D31" s="139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0"/>
      <c r="AA31" s="360"/>
      <c r="AB31" s="360"/>
      <c r="AC31" s="360"/>
      <c r="AD31" s="360"/>
      <c r="AE31" s="360"/>
      <c r="AF31" s="360"/>
      <c r="AG31" s="360"/>
      <c r="AH31" s="360"/>
      <c r="AI31" s="360"/>
      <c r="AJ31" s="360"/>
      <c r="AK31" s="360"/>
      <c r="AL31" s="360"/>
      <c r="AM31" s="360"/>
      <c r="AN31" s="360"/>
      <c r="AO31" s="360"/>
      <c r="AP31" s="360"/>
      <c r="AQ31" s="360"/>
      <c r="AR31" s="360"/>
      <c r="AS31" s="360"/>
      <c r="AT31" s="360"/>
      <c r="AU31" s="360"/>
      <c r="AV31" s="360"/>
      <c r="AW31" s="360"/>
      <c r="AX31" s="360"/>
      <c r="AY31" s="360"/>
      <c r="AZ31" s="360"/>
      <c r="BA31" s="360"/>
      <c r="BB31" s="360"/>
      <c r="BC31" s="360"/>
      <c r="BD31" s="360"/>
      <c r="BE31" s="360"/>
      <c r="BF31" s="360"/>
      <c r="BG31" s="360"/>
      <c r="BH31" s="360"/>
      <c r="BI31" s="360"/>
      <c r="BJ31" s="360"/>
      <c r="BK31" s="360"/>
      <c r="BL31" s="360"/>
      <c r="BM31" s="360"/>
      <c r="BN31" s="360"/>
      <c r="BO31" s="460"/>
      <c r="BP31" s="460"/>
      <c r="BQ31" s="460"/>
      <c r="BR31" s="460"/>
      <c r="BS31" s="460"/>
      <c r="BT31" s="460"/>
      <c r="BU31" s="460"/>
      <c r="BV31" s="460"/>
      <c r="BW31" s="460"/>
      <c r="BX31" s="460"/>
      <c r="BY31" s="460"/>
      <c r="BZ31" s="460"/>
      <c r="CA31" s="460"/>
      <c r="CB31" s="460"/>
      <c r="CC31" s="460"/>
      <c r="CD31" s="460"/>
      <c r="CE31" s="460"/>
      <c r="CF31" s="460"/>
      <c r="CG31" s="460"/>
      <c r="CH31" s="460"/>
      <c r="CI31" s="460"/>
      <c r="CJ31" s="460"/>
      <c r="CK31" s="460"/>
      <c r="CL31" s="460"/>
      <c r="CM31" s="460"/>
      <c r="CN31" s="460"/>
      <c r="CO31" s="460"/>
      <c r="CP31" s="460"/>
      <c r="CQ31" s="460"/>
      <c r="CR31" s="460"/>
      <c r="CS31" s="460"/>
      <c r="CT31" s="460"/>
      <c r="CU31" s="460"/>
      <c r="CV31" s="460"/>
      <c r="CW31" s="460"/>
      <c r="CX31" s="460"/>
      <c r="CY31" s="460"/>
      <c r="CZ31" s="460"/>
      <c r="DA31" s="460"/>
      <c r="DB31" s="460"/>
      <c r="DC31" s="460"/>
      <c r="DD31" s="460"/>
      <c r="DE31" s="460"/>
      <c r="DF31" s="460"/>
      <c r="DG31" s="460"/>
      <c r="DH31" s="460"/>
      <c r="DI31" s="460"/>
      <c r="DJ31" s="460"/>
      <c r="DK31" s="460"/>
      <c r="DL31" s="460"/>
      <c r="DM31" s="460"/>
      <c r="DN31" s="460"/>
      <c r="DO31" s="460"/>
      <c r="DP31" s="460"/>
      <c r="DQ31" s="460"/>
      <c r="DR31" s="460"/>
      <c r="DS31" s="460"/>
      <c r="DT31" s="460"/>
      <c r="DU31" s="460"/>
      <c r="DV31" s="460"/>
      <c r="DW31" s="460"/>
      <c r="DX31" s="460"/>
      <c r="DY31" s="460"/>
      <c r="DZ31" s="460"/>
      <c r="EA31" s="460"/>
      <c r="EB31" s="460"/>
      <c r="EC31" s="460"/>
      <c r="ED31" s="460"/>
      <c r="EE31" s="460"/>
      <c r="EF31" s="460"/>
      <c r="EG31" s="460"/>
      <c r="EH31" s="460"/>
      <c r="EI31" s="460"/>
      <c r="EJ31" s="460"/>
      <c r="EK31" s="460"/>
      <c r="EL31" s="460"/>
      <c r="EM31" s="460"/>
      <c r="EN31" s="460"/>
      <c r="EO31" s="460"/>
      <c r="EP31" s="460"/>
      <c r="EQ31" s="460"/>
      <c r="ER31" s="460"/>
      <c r="ES31" s="460"/>
      <c r="ET31" s="460"/>
      <c r="EU31" s="460"/>
      <c r="EV31" s="460"/>
      <c r="EW31" s="460"/>
      <c r="EX31" s="460"/>
      <c r="EY31" s="460"/>
      <c r="EZ31" s="460"/>
      <c r="FA31" s="460"/>
      <c r="FB31" s="460"/>
      <c r="FC31" s="460"/>
      <c r="FD31" s="460"/>
      <c r="FE31" s="460"/>
      <c r="FF31" s="460"/>
      <c r="FG31" s="460"/>
      <c r="FH31" s="460"/>
      <c r="FI31" s="460"/>
      <c r="FJ31" s="460"/>
      <c r="FK31" s="460"/>
      <c r="FL31" s="460"/>
      <c r="FM31" s="460"/>
      <c r="FN31" s="460"/>
      <c r="FO31" s="460"/>
      <c r="FP31" s="460"/>
      <c r="FQ31" s="460"/>
      <c r="FR31" s="460"/>
      <c r="FS31" s="460"/>
      <c r="FT31" s="460"/>
      <c r="FU31" s="460"/>
      <c r="FV31" s="460"/>
      <c r="FW31" s="460"/>
      <c r="FX31" s="460"/>
      <c r="FY31" s="460"/>
      <c r="FZ31" s="460"/>
      <c r="GA31" s="460"/>
      <c r="GB31" s="460"/>
      <c r="GC31" s="460"/>
      <c r="GD31" s="460"/>
      <c r="GE31" s="460"/>
      <c r="GF31" s="460"/>
      <c r="GG31" s="460"/>
      <c r="GH31" s="460"/>
      <c r="GI31" s="460"/>
      <c r="GJ31" s="460"/>
      <c r="GK31" s="460"/>
      <c r="GL31" s="460"/>
      <c r="GM31" s="460"/>
      <c r="GN31" s="460"/>
      <c r="GO31" s="460"/>
      <c r="GP31" s="460"/>
      <c r="GQ31" s="460"/>
      <c r="GR31" s="460"/>
      <c r="GS31" s="460"/>
      <c r="GT31" s="460"/>
      <c r="GU31" s="460"/>
      <c r="GV31" s="460"/>
      <c r="GW31" s="460"/>
      <c r="GX31" s="460"/>
      <c r="GY31" s="460"/>
      <c r="GZ31" s="460"/>
      <c r="HA31" s="460"/>
      <c r="HB31" s="460"/>
      <c r="HC31" s="460"/>
      <c r="HD31" s="460"/>
      <c r="HE31" s="460"/>
      <c r="HF31" s="460"/>
      <c r="HG31" s="460"/>
      <c r="HH31" s="460"/>
      <c r="HI31" s="460"/>
      <c r="HJ31" s="460"/>
      <c r="HK31" s="460"/>
      <c r="HL31" s="460"/>
      <c r="HM31" s="460"/>
      <c r="HN31" s="460"/>
      <c r="HO31" s="460"/>
      <c r="HP31" s="460"/>
      <c r="HQ31" s="460"/>
      <c r="HR31" s="460"/>
      <c r="HS31" s="460"/>
      <c r="HT31" s="460"/>
      <c r="HU31" s="460"/>
      <c r="HV31" s="460"/>
      <c r="HW31" s="460"/>
      <c r="HX31" s="460"/>
      <c r="HY31" s="460"/>
      <c r="HZ31" s="460"/>
      <c r="IA31" s="460"/>
      <c r="IB31" s="460"/>
      <c r="IC31" s="460"/>
      <c r="ID31" s="460"/>
      <c r="IE31" s="460"/>
      <c r="IF31" s="460"/>
      <c r="IG31" s="460"/>
      <c r="IH31" s="460"/>
      <c r="II31" s="460"/>
      <c r="IJ31" s="460"/>
      <c r="IK31" s="460"/>
      <c r="IL31" s="460"/>
      <c r="IM31" s="460"/>
      <c r="IN31" s="460"/>
      <c r="IO31" s="460"/>
      <c r="IP31" s="460"/>
      <c r="IQ31" s="460"/>
      <c r="IR31" s="460"/>
      <c r="IS31" s="460"/>
      <c r="IT31" s="460"/>
      <c r="IU31" s="460"/>
      <c r="IV31" s="460"/>
      <c r="IW31" s="460"/>
      <c r="IX31" s="460"/>
      <c r="IY31" s="460"/>
      <c r="IZ31" s="460"/>
      <c r="JA31" s="460"/>
      <c r="JB31" s="460"/>
      <c r="JC31" s="460"/>
      <c r="JD31" s="460"/>
      <c r="JE31" s="460"/>
      <c r="JF31" s="460"/>
      <c r="JG31" s="460"/>
      <c r="JH31" s="460"/>
      <c r="JI31" s="460"/>
      <c r="JJ31" s="460"/>
      <c r="JK31" s="460"/>
      <c r="JL31" s="460"/>
      <c r="JM31" s="460"/>
      <c r="JN31" s="460"/>
      <c r="JO31" s="460"/>
      <c r="JP31" s="460"/>
      <c r="JQ31" s="460"/>
      <c r="JR31" s="460"/>
      <c r="JS31" s="460"/>
      <c r="JT31" s="460"/>
      <c r="JU31" s="460"/>
      <c r="JV31" s="460"/>
      <c r="JW31" s="460"/>
      <c r="JX31" s="460"/>
      <c r="JY31" s="460"/>
      <c r="JZ31" s="460"/>
      <c r="KA31" s="460"/>
      <c r="KB31" s="460"/>
      <c r="KC31" s="460"/>
      <c r="KD31" s="460"/>
      <c r="KE31" s="460"/>
      <c r="KF31" s="460"/>
      <c r="KG31" s="460"/>
      <c r="KH31" s="460"/>
      <c r="KI31" s="460"/>
      <c r="KJ31" s="460"/>
      <c r="KK31" s="460"/>
      <c r="KL31" s="460"/>
      <c r="KM31" s="460"/>
      <c r="KN31" s="460"/>
      <c r="KO31" s="460"/>
      <c r="KP31" s="460"/>
      <c r="KQ31" s="460"/>
      <c r="KR31" s="460"/>
      <c r="KS31" s="460"/>
      <c r="KT31" s="460"/>
      <c r="KU31" s="460"/>
      <c r="KV31" s="460"/>
      <c r="KW31" s="460"/>
      <c r="KX31" s="460"/>
      <c r="KY31" s="460"/>
      <c r="KZ31" s="460"/>
      <c r="LA31" s="460"/>
      <c r="LB31" s="460"/>
      <c r="LC31" s="460"/>
      <c r="LD31" s="460"/>
      <c r="LE31" s="460"/>
      <c r="LF31" s="460"/>
      <c r="LG31" s="460"/>
      <c r="LH31" s="460"/>
      <c r="LI31" s="460"/>
      <c r="LJ31" s="460"/>
      <c r="LK31" s="460"/>
      <c r="LL31" s="460"/>
      <c r="LM31" s="460"/>
      <c r="LN31" s="460"/>
      <c r="LO31" s="460"/>
      <c r="LP31" s="460"/>
      <c r="LQ31" s="460"/>
      <c r="LR31" s="460"/>
      <c r="LS31" s="460"/>
      <c r="LT31" s="460"/>
      <c r="LU31" s="460"/>
      <c r="LV31" s="460"/>
      <c r="LW31" s="460"/>
      <c r="LX31" s="460"/>
      <c r="LY31" s="460"/>
      <c r="LZ31" s="460"/>
      <c r="MA31" s="460"/>
      <c r="MB31" s="460"/>
      <c r="MC31" s="460"/>
      <c r="MD31" s="460"/>
      <c r="ME31" s="460"/>
      <c r="MF31" s="460"/>
      <c r="MG31" s="460"/>
      <c r="MH31" s="460"/>
      <c r="MI31" s="460"/>
      <c r="MJ31" s="460"/>
      <c r="MK31" s="460"/>
      <c r="ML31" s="460"/>
      <c r="MM31" s="460"/>
      <c r="MN31" s="460"/>
      <c r="MO31" s="460"/>
      <c r="MP31" s="460"/>
      <c r="MQ31" s="460"/>
      <c r="MR31" s="460"/>
      <c r="MS31" s="460"/>
      <c r="MT31" s="460"/>
      <c r="MU31" s="460"/>
      <c r="MV31" s="460"/>
      <c r="MW31" s="460"/>
      <c r="MX31" s="460"/>
      <c r="MY31" s="460"/>
      <c r="MZ31" s="460"/>
      <c r="NA31" s="460"/>
      <c r="NB31" s="460"/>
      <c r="NC31" s="460"/>
      <c r="ND31" s="460"/>
      <c r="NE31" s="460"/>
      <c r="NF31" s="460"/>
      <c r="NG31" s="460"/>
      <c r="NH31" s="460"/>
      <c r="NI31" s="460"/>
      <c r="NJ31" s="460"/>
      <c r="NK31" s="460"/>
      <c r="NL31" s="460"/>
      <c r="NM31" s="460"/>
      <c r="NN31" s="460"/>
      <c r="NO31" s="460"/>
      <c r="NP31" s="460"/>
      <c r="NQ31" s="460"/>
      <c r="NR31" s="460"/>
      <c r="NS31" s="460"/>
      <c r="NT31" s="460"/>
      <c r="NU31" s="460"/>
      <c r="NV31" s="460"/>
      <c r="NW31" s="460"/>
      <c r="NX31" s="460"/>
      <c r="NY31" s="460"/>
      <c r="NZ31" s="460"/>
      <c r="OA31" s="460"/>
      <c r="OB31" s="460"/>
      <c r="OC31" s="460"/>
      <c r="OD31" s="460"/>
      <c r="OE31" s="460"/>
      <c r="OF31" s="460"/>
      <c r="OG31" s="460"/>
      <c r="OH31" s="460"/>
      <c r="OI31" s="460"/>
      <c r="OJ31" s="460"/>
      <c r="OK31" s="460"/>
      <c r="OL31" s="460"/>
      <c r="OM31" s="460"/>
      <c r="ON31" s="460"/>
      <c r="OO31" s="460"/>
      <c r="OP31" s="460"/>
      <c r="OQ31" s="460"/>
      <c r="OR31" s="460"/>
      <c r="OS31" s="460"/>
      <c r="OT31" s="460"/>
      <c r="OU31" s="460"/>
      <c r="OV31" s="460"/>
      <c r="OW31" s="460"/>
      <c r="OX31" s="460"/>
      <c r="OY31" s="460"/>
      <c r="OZ31" s="460"/>
      <c r="PA31" s="460"/>
      <c r="PB31" s="460"/>
      <c r="PC31" s="460"/>
      <c r="PD31" s="460"/>
      <c r="PE31" s="460"/>
      <c r="PF31" s="460"/>
      <c r="PG31" s="460"/>
      <c r="PH31" s="460"/>
      <c r="PI31" s="460"/>
      <c r="PJ31" s="460"/>
      <c r="PK31" s="460"/>
      <c r="PL31" s="460"/>
      <c r="PM31" s="460"/>
      <c r="PN31" s="460"/>
      <c r="PO31" s="460"/>
      <c r="PP31" s="460"/>
      <c r="PQ31" s="460"/>
      <c r="PR31" s="460"/>
      <c r="PS31" s="460"/>
      <c r="PT31" s="460"/>
      <c r="PU31" s="460"/>
      <c r="PV31" s="460"/>
      <c r="PW31" s="460"/>
      <c r="PX31" s="460"/>
      <c r="PY31" s="460"/>
      <c r="PZ31" s="460"/>
      <c r="QA31" s="460"/>
      <c r="QB31" s="460"/>
      <c r="QC31" s="460"/>
      <c r="QD31" s="460"/>
      <c r="QE31" s="460"/>
      <c r="QF31" s="460"/>
      <c r="QG31" s="460"/>
      <c r="QH31" s="460"/>
      <c r="QI31" s="460"/>
      <c r="QJ31" s="460"/>
      <c r="QK31" s="460"/>
      <c r="QL31" s="460"/>
      <c r="QM31" s="460"/>
      <c r="QN31" s="460"/>
      <c r="QO31" s="460"/>
      <c r="QP31" s="460"/>
      <c r="QQ31" s="460"/>
      <c r="QR31" s="460"/>
      <c r="QS31" s="460"/>
      <c r="QT31" s="460"/>
      <c r="QU31" s="460"/>
      <c r="QV31" s="460"/>
      <c r="QW31" s="460"/>
      <c r="QX31" s="460"/>
      <c r="QY31" s="460"/>
      <c r="QZ31" s="460"/>
      <c r="RA31" s="460"/>
      <c r="RB31" s="460"/>
      <c r="RC31" s="460"/>
      <c r="RD31" s="460"/>
      <c r="RE31" s="460"/>
      <c r="RF31" s="460"/>
      <c r="RG31" s="460"/>
      <c r="RH31" s="460"/>
      <c r="RI31" s="460"/>
      <c r="RJ31" s="460"/>
      <c r="RK31" s="460"/>
      <c r="RL31" s="460"/>
      <c r="RM31" s="460"/>
      <c r="RN31" s="460"/>
      <c r="RO31" s="460"/>
      <c r="RP31" s="460"/>
      <c r="RQ31" s="460"/>
      <c r="RR31" s="460"/>
      <c r="RS31" s="460"/>
      <c r="RT31" s="460"/>
      <c r="RU31" s="460"/>
      <c r="RV31" s="460"/>
      <c r="RW31" s="460"/>
      <c r="RX31" s="460"/>
      <c r="RY31" s="460"/>
      <c r="RZ31" s="460"/>
      <c r="SA31" s="460"/>
      <c r="SB31" s="460"/>
      <c r="SC31" s="460"/>
      <c r="SD31" s="460"/>
      <c r="SE31" s="460"/>
      <c r="SF31" s="460"/>
      <c r="SG31" s="460"/>
      <c r="SH31" s="460"/>
      <c r="SI31" s="460"/>
      <c r="SJ31" s="460"/>
      <c r="SK31" s="460"/>
      <c r="SL31" s="460"/>
      <c r="SM31" s="460"/>
      <c r="SN31" s="460"/>
      <c r="SO31" s="460"/>
      <c r="SP31" s="460"/>
      <c r="SQ31" s="460"/>
      <c r="SR31" s="460"/>
      <c r="SS31" s="460"/>
      <c r="ST31" s="460"/>
      <c r="SU31" s="460"/>
      <c r="SV31" s="460"/>
      <c r="SW31" s="460"/>
      <c r="SX31" s="460"/>
      <c r="SY31" s="460"/>
      <c r="SZ31" s="460"/>
      <c r="TA31" s="460"/>
      <c r="TB31" s="460"/>
      <c r="TC31" s="460"/>
      <c r="TD31" s="460"/>
      <c r="TE31" s="460"/>
      <c r="TF31" s="460"/>
      <c r="TG31" s="460"/>
      <c r="TH31" s="460"/>
      <c r="TI31" s="460"/>
      <c r="TJ31" s="460"/>
      <c r="TK31" s="460"/>
      <c r="TL31" s="460"/>
      <c r="TM31" s="460"/>
      <c r="TN31" s="460"/>
      <c r="TO31" s="460"/>
      <c r="TP31" s="460"/>
      <c r="TQ31" s="460"/>
      <c r="TR31" s="460"/>
      <c r="TS31" s="460"/>
      <c r="TT31" s="460"/>
      <c r="TU31" s="460"/>
      <c r="TV31" s="460"/>
      <c r="TW31" s="460"/>
      <c r="TX31" s="460"/>
      <c r="TY31" s="460"/>
      <c r="TZ31" s="460"/>
      <c r="UA31" s="460"/>
      <c r="UB31" s="460"/>
      <c r="UC31" s="460"/>
      <c r="UD31" s="460"/>
      <c r="UE31" s="460"/>
      <c r="UF31" s="460"/>
      <c r="UG31" s="460"/>
      <c r="UH31" s="460"/>
      <c r="UI31" s="460"/>
      <c r="UJ31" s="460"/>
      <c r="UK31" s="460"/>
      <c r="UL31" s="460"/>
      <c r="UM31" s="460"/>
      <c r="UN31" s="460"/>
      <c r="UO31" s="460"/>
      <c r="UP31" s="460"/>
      <c r="UQ31" s="460"/>
      <c r="UR31" s="460"/>
      <c r="US31" s="460"/>
      <c r="UT31" s="460"/>
      <c r="UU31" s="460"/>
      <c r="UV31" s="460"/>
      <c r="UW31" s="460"/>
      <c r="UX31" s="460"/>
      <c r="UY31" s="460"/>
      <c r="UZ31" s="460"/>
      <c r="VA31" s="460"/>
      <c r="VB31" s="460"/>
      <c r="VC31" s="460"/>
      <c r="VD31" s="460"/>
      <c r="VE31" s="460"/>
      <c r="VF31" s="460"/>
      <c r="VG31" s="460"/>
      <c r="VH31" s="460"/>
      <c r="VI31" s="460"/>
      <c r="VJ31" s="460"/>
      <c r="VK31" s="460"/>
      <c r="VL31" s="460"/>
      <c r="VM31" s="460"/>
      <c r="VN31" s="460"/>
      <c r="VO31" s="460"/>
      <c r="VP31" s="460"/>
      <c r="VQ31" s="460"/>
      <c r="VR31" s="460"/>
      <c r="VS31" s="460"/>
      <c r="VT31" s="460"/>
      <c r="VU31" s="460"/>
      <c r="VV31" s="460"/>
      <c r="VW31" s="460"/>
      <c r="VX31" s="460"/>
      <c r="VY31" s="460"/>
      <c r="VZ31" s="460"/>
      <c r="WA31" s="460"/>
      <c r="WB31" s="460"/>
      <c r="WC31" s="460"/>
      <c r="WD31" s="460"/>
      <c r="WE31" s="460"/>
      <c r="WF31" s="460"/>
      <c r="WG31" s="460"/>
      <c r="WH31" s="460"/>
      <c r="WI31" s="460"/>
      <c r="WJ31" s="460"/>
      <c r="WK31" s="460"/>
      <c r="WL31" s="460"/>
      <c r="WM31" s="460"/>
      <c r="WN31" s="460"/>
      <c r="WO31" s="460"/>
      <c r="WP31" s="460"/>
      <c r="WQ31" s="460"/>
      <c r="WR31" s="460"/>
      <c r="WS31" s="460"/>
      <c r="WT31" s="460"/>
      <c r="WU31" s="460"/>
      <c r="WV31" s="460"/>
      <c r="WW31" s="460"/>
      <c r="WX31" s="460"/>
      <c r="WY31" s="460"/>
      <c r="WZ31" s="460"/>
      <c r="XA31" s="460"/>
      <c r="XB31" s="460"/>
      <c r="XC31" s="460"/>
      <c r="XD31" s="460"/>
      <c r="XE31" s="460"/>
      <c r="XF31" s="460"/>
      <c r="XG31" s="460"/>
      <c r="XH31" s="460"/>
      <c r="XI31" s="460"/>
      <c r="XJ31" s="460"/>
      <c r="XK31" s="460"/>
      <c r="XL31" s="460"/>
      <c r="XM31" s="460"/>
      <c r="XN31" s="460"/>
      <c r="XO31" s="460"/>
      <c r="XP31" s="460"/>
      <c r="XQ31" s="460"/>
      <c r="XR31" s="460"/>
      <c r="XS31" s="460"/>
      <c r="XT31" s="460"/>
      <c r="XU31" s="460"/>
      <c r="XV31" s="460"/>
      <c r="XW31" s="460"/>
      <c r="XX31" s="460"/>
      <c r="XY31" s="460"/>
      <c r="XZ31" s="460"/>
      <c r="YA31" s="460"/>
      <c r="YB31" s="460"/>
      <c r="YC31" s="460"/>
      <c r="YD31" s="460"/>
      <c r="YE31" s="460"/>
      <c r="YF31" s="460"/>
      <c r="YG31" s="460"/>
      <c r="YH31" s="460"/>
      <c r="YI31" s="460"/>
      <c r="YJ31" s="460"/>
      <c r="YK31" s="460"/>
      <c r="YL31" s="460"/>
      <c r="YM31" s="460"/>
      <c r="YN31" s="460"/>
      <c r="YO31" s="460"/>
      <c r="YP31" s="460"/>
      <c r="YQ31" s="460"/>
      <c r="YR31" s="460"/>
      <c r="YS31" s="460"/>
      <c r="YT31" s="460"/>
      <c r="YU31" s="460"/>
      <c r="YV31" s="460"/>
      <c r="YW31" s="460"/>
      <c r="YX31" s="460"/>
      <c r="YY31" s="460"/>
      <c r="YZ31" s="460"/>
      <c r="ZA31" s="460"/>
      <c r="ZB31" s="460"/>
      <c r="ZC31" s="460"/>
      <c r="ZD31" s="460"/>
      <c r="ZE31" s="460"/>
      <c r="ZF31" s="460"/>
      <c r="ZG31" s="460"/>
      <c r="ZH31" s="460"/>
      <c r="ZI31" s="460"/>
      <c r="ZJ31" s="460"/>
      <c r="ZK31" s="460"/>
      <c r="ZL31" s="460"/>
      <c r="ZM31" s="460"/>
      <c r="ZN31" s="460"/>
      <c r="ZO31" s="460"/>
      <c r="ZP31" s="460"/>
      <c r="ZQ31" s="460"/>
      <c r="ZR31" s="460"/>
      <c r="ZS31" s="460"/>
      <c r="ZT31" s="460"/>
      <c r="ZU31" s="460"/>
      <c r="ZV31" s="460"/>
      <c r="ZW31" s="460"/>
      <c r="ZX31" s="460"/>
      <c r="ZY31" s="460"/>
      <c r="ZZ31" s="460"/>
      <c r="AAA31" s="460"/>
      <c r="AAB31" s="460"/>
      <c r="AAC31" s="460"/>
      <c r="AAD31" s="460"/>
      <c r="AAE31" s="460"/>
      <c r="AAF31" s="460"/>
      <c r="AAG31" s="460"/>
      <c r="AAH31" s="460"/>
      <c r="AAI31" s="460"/>
      <c r="AAJ31" s="460"/>
      <c r="AAK31" s="460"/>
      <c r="AAL31" s="460"/>
      <c r="AAM31" s="460"/>
      <c r="AAN31" s="460"/>
      <c r="AAO31" s="460"/>
      <c r="AAP31" s="460"/>
      <c r="AAQ31" s="460"/>
      <c r="AAR31" s="460"/>
      <c r="AAS31" s="460"/>
      <c r="AAT31" s="460"/>
      <c r="AAU31" s="460"/>
      <c r="AAV31" s="460"/>
      <c r="AAW31" s="460"/>
      <c r="AAX31" s="460"/>
      <c r="AAY31" s="460"/>
      <c r="AAZ31" s="460"/>
      <c r="ABA31" s="460"/>
      <c r="ABB31" s="460"/>
      <c r="ABC31" s="460"/>
      <c r="ABD31" s="460"/>
      <c r="ABE31" s="460"/>
      <c r="ABF31" s="460"/>
      <c r="ABG31" s="460"/>
      <c r="ABH31" s="460"/>
      <c r="ABI31" s="460"/>
      <c r="ABJ31" s="460"/>
      <c r="ABK31" s="460"/>
      <c r="ABL31" s="460"/>
      <c r="ABM31" s="460"/>
      <c r="ABN31" s="460"/>
      <c r="ABO31" s="460"/>
      <c r="ABP31" s="460"/>
      <c r="ABQ31" s="460"/>
      <c r="ABR31" s="460"/>
      <c r="ABS31" s="460"/>
      <c r="ABT31" s="460"/>
      <c r="ABU31" s="460"/>
      <c r="ABV31" s="460"/>
      <c r="ABW31" s="460"/>
      <c r="ABX31" s="460"/>
      <c r="ABY31" s="460"/>
      <c r="ABZ31" s="460"/>
      <c r="ACA31" s="460"/>
      <c r="ACB31" s="460"/>
      <c r="ACC31" s="460"/>
      <c r="ACD31" s="460"/>
      <c r="ACE31" s="460"/>
      <c r="ACF31" s="460"/>
      <c r="ACG31" s="460"/>
      <c r="ACH31" s="460"/>
      <c r="ACI31" s="460"/>
      <c r="ACJ31" s="460"/>
      <c r="ACK31" s="460"/>
      <c r="ACL31" s="460"/>
      <c r="ACM31" s="460"/>
      <c r="ACN31" s="460"/>
      <c r="ACO31" s="460"/>
      <c r="ACP31" s="460"/>
      <c r="ACQ31" s="460"/>
      <c r="ACR31" s="460"/>
      <c r="ACS31" s="460"/>
      <c r="ACT31" s="460"/>
      <c r="ACU31" s="460"/>
      <c r="ACV31" s="460"/>
      <c r="ACW31" s="460"/>
      <c r="ACX31" s="460"/>
      <c r="ACY31" s="460"/>
      <c r="ACZ31" s="460"/>
      <c r="ADA31" s="460"/>
      <c r="ADB31" s="460"/>
      <c r="ADC31" s="460"/>
      <c r="ADD31" s="460"/>
      <c r="ADE31" s="460"/>
      <c r="ADF31" s="460"/>
      <c r="ADG31" s="460"/>
      <c r="ADH31" s="460"/>
      <c r="ADI31" s="460"/>
      <c r="ADJ31" s="460"/>
      <c r="ADK31" s="460"/>
      <c r="ADL31" s="460"/>
      <c r="ADM31" s="460"/>
      <c r="ADN31" s="460"/>
      <c r="ADO31" s="460"/>
      <c r="ADP31" s="460"/>
      <c r="ADQ31" s="460"/>
      <c r="ADR31" s="460"/>
      <c r="ADS31" s="460"/>
      <c r="ADT31" s="460"/>
      <c r="ADU31" s="460"/>
      <c r="ADV31" s="460"/>
      <c r="ADW31" s="460"/>
      <c r="ADX31" s="460"/>
      <c r="ADY31" s="460"/>
      <c r="ADZ31" s="460"/>
      <c r="AEA31" s="460"/>
      <c r="AEB31" s="460"/>
      <c r="AEC31" s="460"/>
      <c r="AED31" s="460"/>
      <c r="AEE31" s="460"/>
      <c r="AEF31" s="460"/>
      <c r="AEG31" s="460"/>
      <c r="AEH31" s="460"/>
      <c r="AEI31" s="460"/>
      <c r="AEJ31" s="460"/>
      <c r="AEK31" s="460"/>
      <c r="AEL31" s="460"/>
      <c r="AEM31" s="460"/>
      <c r="AEN31" s="460"/>
      <c r="AEO31" s="460"/>
      <c r="AEP31" s="460"/>
      <c r="AEQ31" s="460"/>
      <c r="AER31" s="460"/>
      <c r="AES31" s="460"/>
      <c r="AET31" s="460"/>
      <c r="AEU31" s="460"/>
      <c r="AEV31" s="460"/>
      <c r="AEW31" s="460"/>
      <c r="AEX31" s="460"/>
      <c r="AEY31" s="460"/>
      <c r="AEZ31" s="460"/>
      <c r="AFA31" s="460"/>
      <c r="AFB31" s="460"/>
      <c r="AFC31" s="460"/>
      <c r="AFD31" s="460"/>
      <c r="AFE31" s="460"/>
      <c r="AFF31" s="460"/>
      <c r="AFG31" s="460"/>
      <c r="AFH31" s="460"/>
      <c r="AFI31" s="460"/>
      <c r="AFJ31" s="460"/>
      <c r="AFK31" s="460"/>
      <c r="AFL31" s="460"/>
      <c r="AFM31" s="460"/>
      <c r="AFN31" s="460"/>
      <c r="AFO31" s="460"/>
      <c r="AFP31" s="460"/>
      <c r="AFQ31" s="460"/>
      <c r="AFR31" s="460"/>
      <c r="AFS31" s="460"/>
      <c r="AFT31" s="460"/>
      <c r="AFU31" s="460"/>
    </row>
    <row r="32" spans="1:853" s="354" customFormat="1">
      <c r="A32" s="138"/>
      <c r="B32" s="139"/>
      <c r="C32" s="139" t="s">
        <v>1118</v>
      </c>
      <c r="D32" s="139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0"/>
      <c r="AA32" s="360"/>
      <c r="AB32" s="360"/>
      <c r="AC32" s="360"/>
      <c r="AD32" s="360"/>
      <c r="AE32" s="360"/>
      <c r="AF32" s="360"/>
      <c r="AG32" s="360"/>
      <c r="AH32" s="360"/>
      <c r="AI32" s="360"/>
      <c r="AJ32" s="360"/>
      <c r="AK32" s="360"/>
      <c r="AL32" s="360"/>
      <c r="AM32" s="360"/>
      <c r="AN32" s="360"/>
      <c r="AO32" s="360"/>
      <c r="AP32" s="360"/>
      <c r="AQ32" s="360"/>
      <c r="AR32" s="360"/>
      <c r="AS32" s="360"/>
      <c r="AT32" s="360"/>
      <c r="AU32" s="360"/>
      <c r="AV32" s="360"/>
      <c r="AW32" s="360"/>
      <c r="AX32" s="360"/>
      <c r="AY32" s="360"/>
      <c r="AZ32" s="360"/>
      <c r="BA32" s="360"/>
      <c r="BB32" s="360"/>
      <c r="BC32" s="360"/>
      <c r="BD32" s="360"/>
      <c r="BE32" s="360"/>
      <c r="BF32" s="360"/>
      <c r="BG32" s="360"/>
      <c r="BH32" s="360"/>
      <c r="BI32" s="360"/>
      <c r="BJ32" s="360"/>
      <c r="BK32" s="360"/>
      <c r="BL32" s="360"/>
      <c r="BM32" s="360"/>
      <c r="BN32" s="360"/>
      <c r="BO32" s="460"/>
      <c r="BP32" s="460"/>
      <c r="BQ32" s="460"/>
      <c r="BR32" s="460"/>
      <c r="BS32" s="460"/>
      <c r="BT32" s="460"/>
      <c r="BU32" s="460"/>
      <c r="BV32" s="460"/>
      <c r="BW32" s="460"/>
      <c r="BX32" s="460"/>
      <c r="BY32" s="460"/>
      <c r="BZ32" s="460"/>
      <c r="CA32" s="460"/>
      <c r="CB32" s="460"/>
      <c r="CC32" s="460"/>
      <c r="CD32" s="460"/>
      <c r="CE32" s="460"/>
      <c r="CF32" s="460"/>
      <c r="CG32" s="460"/>
      <c r="CH32" s="460"/>
      <c r="CI32" s="460"/>
      <c r="CJ32" s="460"/>
      <c r="CK32" s="460"/>
      <c r="CL32" s="460"/>
      <c r="CM32" s="460"/>
      <c r="CN32" s="460"/>
      <c r="CO32" s="460"/>
      <c r="CP32" s="460"/>
      <c r="CQ32" s="460"/>
      <c r="CR32" s="460"/>
      <c r="CS32" s="460"/>
      <c r="CT32" s="460"/>
      <c r="CU32" s="460"/>
      <c r="CV32" s="460"/>
      <c r="CW32" s="460"/>
      <c r="CX32" s="460"/>
      <c r="CY32" s="460"/>
      <c r="CZ32" s="460"/>
      <c r="DA32" s="460"/>
      <c r="DB32" s="460"/>
      <c r="DC32" s="460"/>
      <c r="DD32" s="460"/>
      <c r="DE32" s="460"/>
      <c r="DF32" s="460"/>
      <c r="DG32" s="460"/>
      <c r="DH32" s="460"/>
      <c r="DI32" s="460"/>
      <c r="DJ32" s="460"/>
      <c r="DK32" s="460"/>
      <c r="DL32" s="460"/>
      <c r="DM32" s="460"/>
      <c r="DN32" s="460"/>
      <c r="DO32" s="460"/>
      <c r="DP32" s="460"/>
      <c r="DQ32" s="460"/>
      <c r="DR32" s="460"/>
      <c r="DS32" s="460"/>
      <c r="DT32" s="460"/>
      <c r="DU32" s="460"/>
      <c r="DV32" s="460"/>
      <c r="DW32" s="460"/>
      <c r="DX32" s="460"/>
      <c r="DY32" s="460"/>
      <c r="DZ32" s="460"/>
      <c r="EA32" s="460"/>
      <c r="EB32" s="460"/>
      <c r="EC32" s="460"/>
      <c r="ED32" s="460"/>
      <c r="EE32" s="460"/>
      <c r="EF32" s="460"/>
      <c r="EG32" s="460"/>
      <c r="EH32" s="460"/>
      <c r="EI32" s="460"/>
      <c r="EJ32" s="460"/>
      <c r="EK32" s="460"/>
      <c r="EL32" s="460"/>
      <c r="EM32" s="460"/>
      <c r="EN32" s="460"/>
      <c r="EO32" s="460"/>
      <c r="EP32" s="460"/>
      <c r="EQ32" s="460"/>
      <c r="ER32" s="460"/>
      <c r="ES32" s="460"/>
      <c r="ET32" s="460"/>
      <c r="EU32" s="460"/>
      <c r="EV32" s="460"/>
      <c r="EW32" s="460"/>
      <c r="EX32" s="460"/>
      <c r="EY32" s="460"/>
      <c r="EZ32" s="460"/>
      <c r="FA32" s="460"/>
      <c r="FB32" s="460"/>
      <c r="FC32" s="460"/>
      <c r="FD32" s="460"/>
      <c r="FE32" s="460"/>
      <c r="FF32" s="460"/>
      <c r="FG32" s="460"/>
      <c r="FH32" s="460"/>
      <c r="FI32" s="460"/>
      <c r="FJ32" s="460"/>
      <c r="FK32" s="460"/>
      <c r="FL32" s="460"/>
      <c r="FM32" s="460"/>
      <c r="FN32" s="460"/>
      <c r="FO32" s="460"/>
      <c r="FP32" s="460"/>
      <c r="FQ32" s="460"/>
      <c r="FR32" s="460"/>
      <c r="FS32" s="460"/>
      <c r="FT32" s="460"/>
      <c r="FU32" s="460"/>
      <c r="FV32" s="460"/>
      <c r="FW32" s="460"/>
      <c r="FX32" s="460"/>
      <c r="FY32" s="460"/>
      <c r="FZ32" s="460"/>
      <c r="GA32" s="460"/>
      <c r="GB32" s="460"/>
      <c r="GC32" s="460"/>
      <c r="GD32" s="460"/>
      <c r="GE32" s="460"/>
      <c r="GF32" s="460"/>
      <c r="GG32" s="460"/>
      <c r="GH32" s="460"/>
      <c r="GI32" s="460"/>
      <c r="GJ32" s="460"/>
      <c r="GK32" s="460"/>
      <c r="GL32" s="460"/>
      <c r="GM32" s="460"/>
      <c r="GN32" s="460"/>
      <c r="GO32" s="460"/>
      <c r="GP32" s="460"/>
      <c r="GQ32" s="460"/>
      <c r="GR32" s="460"/>
      <c r="GS32" s="460"/>
      <c r="GT32" s="460"/>
      <c r="GU32" s="460"/>
      <c r="GV32" s="460"/>
      <c r="GW32" s="460"/>
      <c r="GX32" s="460"/>
      <c r="GY32" s="460"/>
      <c r="GZ32" s="460"/>
      <c r="HA32" s="460"/>
      <c r="HB32" s="460"/>
      <c r="HC32" s="460"/>
      <c r="HD32" s="460"/>
      <c r="HE32" s="460"/>
      <c r="HF32" s="460"/>
      <c r="HG32" s="460"/>
      <c r="HH32" s="460"/>
      <c r="HI32" s="460"/>
      <c r="HJ32" s="460"/>
      <c r="HK32" s="460"/>
      <c r="HL32" s="460"/>
      <c r="HM32" s="460"/>
      <c r="HN32" s="460"/>
      <c r="HO32" s="460"/>
      <c r="HP32" s="460"/>
      <c r="HQ32" s="460"/>
      <c r="HR32" s="460"/>
      <c r="HS32" s="460"/>
      <c r="HT32" s="460"/>
      <c r="HU32" s="460"/>
      <c r="HV32" s="460"/>
      <c r="HW32" s="460"/>
      <c r="HX32" s="460"/>
      <c r="HY32" s="460"/>
      <c r="HZ32" s="460"/>
      <c r="IA32" s="460"/>
      <c r="IB32" s="460"/>
      <c r="IC32" s="460"/>
      <c r="ID32" s="460"/>
      <c r="IE32" s="460"/>
      <c r="IF32" s="460"/>
      <c r="IG32" s="460"/>
      <c r="IH32" s="460"/>
      <c r="II32" s="460"/>
      <c r="IJ32" s="460"/>
      <c r="IK32" s="460"/>
      <c r="IL32" s="460"/>
      <c r="IM32" s="460"/>
      <c r="IN32" s="460"/>
      <c r="IO32" s="460"/>
      <c r="IP32" s="460"/>
      <c r="IQ32" s="460"/>
      <c r="IR32" s="460"/>
      <c r="IS32" s="460"/>
      <c r="IT32" s="460"/>
      <c r="IU32" s="460"/>
      <c r="IV32" s="460"/>
      <c r="IW32" s="460"/>
      <c r="IX32" s="460"/>
      <c r="IY32" s="460"/>
      <c r="IZ32" s="460"/>
      <c r="JA32" s="460"/>
      <c r="JB32" s="460"/>
      <c r="JC32" s="460"/>
      <c r="JD32" s="460"/>
      <c r="JE32" s="460"/>
      <c r="JF32" s="460"/>
      <c r="JG32" s="460"/>
      <c r="JH32" s="460"/>
      <c r="JI32" s="460"/>
      <c r="JJ32" s="460"/>
      <c r="JK32" s="460"/>
      <c r="JL32" s="460"/>
      <c r="JM32" s="460"/>
      <c r="JN32" s="460"/>
      <c r="JO32" s="460"/>
      <c r="JP32" s="460"/>
      <c r="JQ32" s="460"/>
      <c r="JR32" s="460"/>
      <c r="JS32" s="460"/>
      <c r="JT32" s="460"/>
      <c r="JU32" s="460"/>
      <c r="JV32" s="460"/>
      <c r="JW32" s="460"/>
      <c r="JX32" s="460"/>
      <c r="JY32" s="460"/>
      <c r="JZ32" s="460"/>
      <c r="KA32" s="460"/>
      <c r="KB32" s="460"/>
      <c r="KC32" s="460"/>
      <c r="KD32" s="460"/>
      <c r="KE32" s="460"/>
      <c r="KF32" s="460"/>
      <c r="KG32" s="460"/>
      <c r="KH32" s="460"/>
      <c r="KI32" s="460"/>
      <c r="KJ32" s="460"/>
      <c r="KK32" s="460"/>
      <c r="KL32" s="460"/>
      <c r="KM32" s="460"/>
      <c r="KN32" s="460"/>
      <c r="KO32" s="460"/>
      <c r="KP32" s="460"/>
      <c r="KQ32" s="460"/>
      <c r="KR32" s="460"/>
      <c r="KS32" s="460"/>
      <c r="KT32" s="460"/>
      <c r="KU32" s="460"/>
      <c r="KV32" s="460"/>
      <c r="KW32" s="460"/>
      <c r="KX32" s="460"/>
      <c r="KY32" s="460"/>
      <c r="KZ32" s="460"/>
      <c r="LA32" s="460"/>
      <c r="LB32" s="460"/>
      <c r="LC32" s="460"/>
      <c r="LD32" s="460"/>
      <c r="LE32" s="460"/>
      <c r="LF32" s="460"/>
      <c r="LG32" s="460"/>
      <c r="LH32" s="460"/>
      <c r="LI32" s="460"/>
      <c r="LJ32" s="460"/>
      <c r="LK32" s="460"/>
      <c r="LL32" s="460"/>
      <c r="LM32" s="460"/>
      <c r="LN32" s="460"/>
      <c r="LO32" s="460"/>
      <c r="LP32" s="460"/>
      <c r="LQ32" s="460"/>
      <c r="LR32" s="460"/>
      <c r="LS32" s="460"/>
      <c r="LT32" s="460"/>
      <c r="LU32" s="460"/>
      <c r="LV32" s="460"/>
      <c r="LW32" s="460"/>
      <c r="LX32" s="460"/>
      <c r="LY32" s="460"/>
      <c r="LZ32" s="460"/>
      <c r="MA32" s="460"/>
      <c r="MB32" s="460"/>
      <c r="MC32" s="460"/>
      <c r="MD32" s="460"/>
      <c r="ME32" s="460"/>
      <c r="MF32" s="460"/>
      <c r="MG32" s="460"/>
      <c r="MH32" s="460"/>
      <c r="MI32" s="460"/>
      <c r="MJ32" s="460"/>
      <c r="MK32" s="460"/>
      <c r="ML32" s="460"/>
      <c r="MM32" s="460"/>
      <c r="MN32" s="460"/>
      <c r="MO32" s="460"/>
      <c r="MP32" s="460"/>
      <c r="MQ32" s="460"/>
      <c r="MR32" s="460"/>
      <c r="MS32" s="460"/>
      <c r="MT32" s="460"/>
      <c r="MU32" s="460"/>
      <c r="MV32" s="460"/>
      <c r="MW32" s="460"/>
      <c r="MX32" s="460"/>
      <c r="MY32" s="460"/>
      <c r="MZ32" s="460"/>
      <c r="NA32" s="460"/>
      <c r="NB32" s="460"/>
      <c r="NC32" s="460"/>
      <c r="ND32" s="460"/>
      <c r="NE32" s="460"/>
      <c r="NF32" s="460"/>
      <c r="NG32" s="460"/>
      <c r="NH32" s="460"/>
      <c r="NI32" s="460"/>
      <c r="NJ32" s="460"/>
      <c r="NK32" s="460"/>
      <c r="NL32" s="460"/>
      <c r="NM32" s="460"/>
      <c r="NN32" s="460"/>
      <c r="NO32" s="460"/>
      <c r="NP32" s="460"/>
      <c r="NQ32" s="460"/>
      <c r="NR32" s="460"/>
      <c r="NS32" s="460"/>
      <c r="NT32" s="460"/>
      <c r="NU32" s="460"/>
      <c r="NV32" s="460"/>
      <c r="NW32" s="460"/>
      <c r="NX32" s="460"/>
      <c r="NY32" s="460"/>
      <c r="NZ32" s="460"/>
      <c r="OA32" s="460"/>
      <c r="OB32" s="460"/>
      <c r="OC32" s="460"/>
      <c r="OD32" s="460"/>
      <c r="OE32" s="460"/>
      <c r="OF32" s="460"/>
      <c r="OG32" s="460"/>
      <c r="OH32" s="460"/>
      <c r="OI32" s="460"/>
      <c r="OJ32" s="460"/>
      <c r="OK32" s="460"/>
      <c r="OL32" s="460"/>
      <c r="OM32" s="460"/>
      <c r="ON32" s="460"/>
      <c r="OO32" s="460"/>
      <c r="OP32" s="460"/>
      <c r="OQ32" s="460"/>
      <c r="OR32" s="460"/>
      <c r="OS32" s="460"/>
      <c r="OT32" s="460"/>
      <c r="OU32" s="460"/>
      <c r="OV32" s="460"/>
      <c r="OW32" s="460"/>
      <c r="OX32" s="460"/>
      <c r="OY32" s="460"/>
      <c r="OZ32" s="460"/>
      <c r="PA32" s="460"/>
      <c r="PB32" s="460"/>
      <c r="PC32" s="460"/>
      <c r="PD32" s="460"/>
      <c r="PE32" s="460"/>
      <c r="PF32" s="460"/>
      <c r="PG32" s="460"/>
      <c r="PH32" s="460"/>
      <c r="PI32" s="460"/>
      <c r="PJ32" s="460"/>
      <c r="PK32" s="460"/>
      <c r="PL32" s="460"/>
      <c r="PM32" s="460"/>
      <c r="PN32" s="460"/>
      <c r="PO32" s="460"/>
      <c r="PP32" s="460"/>
      <c r="PQ32" s="460"/>
      <c r="PR32" s="460"/>
      <c r="PS32" s="460"/>
      <c r="PT32" s="460"/>
      <c r="PU32" s="460"/>
      <c r="PV32" s="460"/>
      <c r="PW32" s="460"/>
      <c r="PX32" s="460"/>
      <c r="PY32" s="460"/>
      <c r="PZ32" s="460"/>
      <c r="QA32" s="460"/>
      <c r="QB32" s="460"/>
      <c r="QC32" s="460"/>
      <c r="QD32" s="460"/>
      <c r="QE32" s="460"/>
      <c r="QF32" s="460"/>
      <c r="QG32" s="460"/>
      <c r="QH32" s="460"/>
      <c r="QI32" s="460"/>
      <c r="QJ32" s="460"/>
      <c r="QK32" s="460"/>
      <c r="QL32" s="460"/>
      <c r="QM32" s="460"/>
      <c r="QN32" s="460"/>
      <c r="QO32" s="460"/>
      <c r="QP32" s="460"/>
      <c r="QQ32" s="460"/>
      <c r="QR32" s="460"/>
      <c r="QS32" s="460"/>
      <c r="QT32" s="460"/>
      <c r="QU32" s="460"/>
      <c r="QV32" s="460"/>
      <c r="QW32" s="460"/>
      <c r="QX32" s="460"/>
      <c r="QY32" s="460"/>
      <c r="QZ32" s="460"/>
      <c r="RA32" s="460"/>
      <c r="RB32" s="460"/>
      <c r="RC32" s="460"/>
      <c r="RD32" s="460"/>
      <c r="RE32" s="460"/>
      <c r="RF32" s="460"/>
      <c r="RG32" s="460"/>
      <c r="RH32" s="460"/>
      <c r="RI32" s="460"/>
      <c r="RJ32" s="460"/>
      <c r="RK32" s="460"/>
      <c r="RL32" s="460"/>
      <c r="RM32" s="460"/>
      <c r="RN32" s="460"/>
      <c r="RO32" s="460"/>
      <c r="RP32" s="460"/>
      <c r="RQ32" s="460"/>
      <c r="RR32" s="460"/>
      <c r="RS32" s="460"/>
      <c r="RT32" s="460"/>
      <c r="RU32" s="460"/>
      <c r="RV32" s="460"/>
      <c r="RW32" s="460"/>
      <c r="RX32" s="460"/>
      <c r="RY32" s="460"/>
      <c r="RZ32" s="460"/>
      <c r="SA32" s="460"/>
      <c r="SB32" s="460"/>
      <c r="SC32" s="460"/>
      <c r="SD32" s="460"/>
      <c r="SE32" s="460"/>
      <c r="SF32" s="460"/>
      <c r="SG32" s="460"/>
      <c r="SH32" s="460"/>
      <c r="SI32" s="460"/>
      <c r="SJ32" s="460"/>
      <c r="SK32" s="460"/>
      <c r="SL32" s="460"/>
      <c r="SM32" s="460"/>
      <c r="SN32" s="460"/>
      <c r="SO32" s="460"/>
      <c r="SP32" s="460"/>
      <c r="SQ32" s="460"/>
      <c r="SR32" s="460"/>
      <c r="SS32" s="460"/>
      <c r="ST32" s="460"/>
      <c r="SU32" s="460"/>
      <c r="SV32" s="460"/>
      <c r="SW32" s="460"/>
      <c r="SX32" s="460"/>
      <c r="SY32" s="460"/>
      <c r="SZ32" s="460"/>
      <c r="TA32" s="460"/>
      <c r="TB32" s="460"/>
      <c r="TC32" s="460"/>
      <c r="TD32" s="460"/>
      <c r="TE32" s="460"/>
      <c r="TF32" s="460"/>
      <c r="TG32" s="460"/>
      <c r="TH32" s="460"/>
      <c r="TI32" s="460"/>
      <c r="TJ32" s="460"/>
      <c r="TK32" s="460"/>
      <c r="TL32" s="460"/>
      <c r="TM32" s="460"/>
      <c r="TN32" s="460"/>
      <c r="TO32" s="460"/>
      <c r="TP32" s="460"/>
      <c r="TQ32" s="460"/>
      <c r="TR32" s="460"/>
      <c r="TS32" s="460"/>
      <c r="TT32" s="460"/>
      <c r="TU32" s="460"/>
      <c r="TV32" s="460"/>
      <c r="TW32" s="460"/>
      <c r="TX32" s="460"/>
      <c r="TY32" s="460"/>
      <c r="TZ32" s="460"/>
      <c r="UA32" s="460"/>
      <c r="UB32" s="460"/>
      <c r="UC32" s="460"/>
      <c r="UD32" s="460"/>
      <c r="UE32" s="460"/>
      <c r="UF32" s="460"/>
      <c r="UG32" s="460"/>
      <c r="UH32" s="460"/>
      <c r="UI32" s="460"/>
      <c r="UJ32" s="460"/>
      <c r="UK32" s="460"/>
      <c r="UL32" s="460"/>
      <c r="UM32" s="460"/>
      <c r="UN32" s="460"/>
      <c r="UO32" s="460"/>
      <c r="UP32" s="460"/>
      <c r="UQ32" s="460"/>
      <c r="UR32" s="460"/>
      <c r="US32" s="460"/>
      <c r="UT32" s="460"/>
      <c r="UU32" s="460"/>
      <c r="UV32" s="460"/>
      <c r="UW32" s="460"/>
      <c r="UX32" s="460"/>
      <c r="UY32" s="460"/>
      <c r="UZ32" s="460"/>
      <c r="VA32" s="460"/>
      <c r="VB32" s="460"/>
      <c r="VC32" s="460"/>
      <c r="VD32" s="460"/>
      <c r="VE32" s="460"/>
      <c r="VF32" s="460"/>
      <c r="VG32" s="460"/>
      <c r="VH32" s="460"/>
      <c r="VI32" s="460"/>
      <c r="VJ32" s="460"/>
      <c r="VK32" s="460"/>
      <c r="VL32" s="460"/>
      <c r="VM32" s="460"/>
      <c r="VN32" s="460"/>
      <c r="VO32" s="460"/>
      <c r="VP32" s="460"/>
      <c r="VQ32" s="460"/>
      <c r="VR32" s="460"/>
      <c r="VS32" s="460"/>
      <c r="VT32" s="460"/>
      <c r="VU32" s="460"/>
      <c r="VV32" s="460"/>
      <c r="VW32" s="460"/>
      <c r="VX32" s="460"/>
      <c r="VY32" s="460"/>
      <c r="VZ32" s="460"/>
      <c r="WA32" s="460"/>
      <c r="WB32" s="460"/>
      <c r="WC32" s="460"/>
      <c r="WD32" s="460"/>
      <c r="WE32" s="460"/>
      <c r="WF32" s="460"/>
      <c r="WG32" s="460"/>
      <c r="WH32" s="460"/>
      <c r="WI32" s="460"/>
      <c r="WJ32" s="460"/>
      <c r="WK32" s="460"/>
      <c r="WL32" s="460"/>
      <c r="WM32" s="460"/>
      <c r="WN32" s="460"/>
      <c r="WO32" s="460"/>
      <c r="WP32" s="460"/>
      <c r="WQ32" s="460"/>
      <c r="WR32" s="460"/>
      <c r="WS32" s="460"/>
      <c r="WT32" s="460"/>
      <c r="WU32" s="460"/>
      <c r="WV32" s="460"/>
      <c r="WW32" s="460"/>
      <c r="WX32" s="460"/>
      <c r="WY32" s="460"/>
      <c r="WZ32" s="460"/>
      <c r="XA32" s="460"/>
      <c r="XB32" s="460"/>
      <c r="XC32" s="460"/>
      <c r="XD32" s="460"/>
      <c r="XE32" s="460"/>
      <c r="XF32" s="460"/>
      <c r="XG32" s="460"/>
      <c r="XH32" s="460"/>
      <c r="XI32" s="460"/>
      <c r="XJ32" s="460"/>
      <c r="XK32" s="460"/>
      <c r="XL32" s="460"/>
      <c r="XM32" s="460"/>
      <c r="XN32" s="460"/>
      <c r="XO32" s="460"/>
      <c r="XP32" s="460"/>
      <c r="XQ32" s="460"/>
      <c r="XR32" s="460"/>
      <c r="XS32" s="460"/>
      <c r="XT32" s="460"/>
      <c r="XU32" s="460"/>
      <c r="XV32" s="460"/>
      <c r="XW32" s="460"/>
      <c r="XX32" s="460"/>
      <c r="XY32" s="460"/>
      <c r="XZ32" s="460"/>
      <c r="YA32" s="460"/>
      <c r="YB32" s="460"/>
      <c r="YC32" s="460"/>
      <c r="YD32" s="460"/>
      <c r="YE32" s="460"/>
      <c r="YF32" s="460"/>
      <c r="YG32" s="460"/>
      <c r="YH32" s="460"/>
      <c r="YI32" s="460"/>
      <c r="YJ32" s="460"/>
      <c r="YK32" s="460"/>
      <c r="YL32" s="460"/>
      <c r="YM32" s="460"/>
      <c r="YN32" s="460"/>
      <c r="YO32" s="460"/>
      <c r="YP32" s="460"/>
      <c r="YQ32" s="460"/>
      <c r="YR32" s="460"/>
      <c r="YS32" s="460"/>
      <c r="YT32" s="460"/>
      <c r="YU32" s="460"/>
      <c r="YV32" s="460"/>
      <c r="YW32" s="460"/>
      <c r="YX32" s="460"/>
      <c r="YY32" s="460"/>
      <c r="YZ32" s="460"/>
      <c r="ZA32" s="460"/>
      <c r="ZB32" s="460"/>
      <c r="ZC32" s="460"/>
      <c r="ZD32" s="460"/>
      <c r="ZE32" s="460"/>
      <c r="ZF32" s="460"/>
      <c r="ZG32" s="460"/>
      <c r="ZH32" s="460"/>
      <c r="ZI32" s="460"/>
      <c r="ZJ32" s="460"/>
      <c r="ZK32" s="460"/>
      <c r="ZL32" s="460"/>
      <c r="ZM32" s="460"/>
      <c r="ZN32" s="460"/>
      <c r="ZO32" s="460"/>
      <c r="ZP32" s="460"/>
      <c r="ZQ32" s="460"/>
      <c r="ZR32" s="460"/>
      <c r="ZS32" s="460"/>
      <c r="ZT32" s="460"/>
      <c r="ZU32" s="460"/>
      <c r="ZV32" s="460"/>
      <c r="ZW32" s="460"/>
      <c r="ZX32" s="460"/>
      <c r="ZY32" s="460"/>
      <c r="ZZ32" s="460"/>
      <c r="AAA32" s="460"/>
      <c r="AAB32" s="460"/>
      <c r="AAC32" s="460"/>
      <c r="AAD32" s="460"/>
      <c r="AAE32" s="460"/>
      <c r="AAF32" s="460"/>
      <c r="AAG32" s="460"/>
      <c r="AAH32" s="460"/>
      <c r="AAI32" s="460"/>
      <c r="AAJ32" s="460"/>
      <c r="AAK32" s="460"/>
      <c r="AAL32" s="460"/>
      <c r="AAM32" s="460"/>
      <c r="AAN32" s="460"/>
      <c r="AAO32" s="460"/>
      <c r="AAP32" s="460"/>
      <c r="AAQ32" s="460"/>
      <c r="AAR32" s="460"/>
      <c r="AAS32" s="460"/>
      <c r="AAT32" s="460"/>
      <c r="AAU32" s="460"/>
      <c r="AAV32" s="460"/>
      <c r="AAW32" s="460"/>
      <c r="AAX32" s="460"/>
      <c r="AAY32" s="460"/>
      <c r="AAZ32" s="460"/>
      <c r="ABA32" s="460"/>
      <c r="ABB32" s="460"/>
      <c r="ABC32" s="460"/>
      <c r="ABD32" s="460"/>
      <c r="ABE32" s="460"/>
      <c r="ABF32" s="460"/>
      <c r="ABG32" s="460"/>
      <c r="ABH32" s="460"/>
      <c r="ABI32" s="460"/>
      <c r="ABJ32" s="460"/>
      <c r="ABK32" s="460"/>
      <c r="ABL32" s="460"/>
      <c r="ABM32" s="460"/>
      <c r="ABN32" s="460"/>
      <c r="ABO32" s="460"/>
      <c r="ABP32" s="460"/>
      <c r="ABQ32" s="460"/>
      <c r="ABR32" s="460"/>
      <c r="ABS32" s="460"/>
      <c r="ABT32" s="460"/>
      <c r="ABU32" s="460"/>
      <c r="ABV32" s="460"/>
      <c r="ABW32" s="460"/>
      <c r="ABX32" s="460"/>
      <c r="ABY32" s="460"/>
      <c r="ABZ32" s="460"/>
      <c r="ACA32" s="460"/>
      <c r="ACB32" s="460"/>
      <c r="ACC32" s="460"/>
      <c r="ACD32" s="460"/>
      <c r="ACE32" s="460"/>
      <c r="ACF32" s="460"/>
      <c r="ACG32" s="460"/>
      <c r="ACH32" s="460"/>
      <c r="ACI32" s="460"/>
      <c r="ACJ32" s="460"/>
      <c r="ACK32" s="460"/>
      <c r="ACL32" s="460"/>
      <c r="ACM32" s="460"/>
      <c r="ACN32" s="460"/>
      <c r="ACO32" s="460"/>
      <c r="ACP32" s="460"/>
      <c r="ACQ32" s="460"/>
      <c r="ACR32" s="460"/>
      <c r="ACS32" s="460"/>
      <c r="ACT32" s="460"/>
      <c r="ACU32" s="460"/>
      <c r="ACV32" s="460"/>
      <c r="ACW32" s="460"/>
      <c r="ACX32" s="460"/>
      <c r="ACY32" s="460"/>
      <c r="ACZ32" s="460"/>
      <c r="ADA32" s="460"/>
      <c r="ADB32" s="460"/>
      <c r="ADC32" s="460"/>
      <c r="ADD32" s="460"/>
      <c r="ADE32" s="460"/>
      <c r="ADF32" s="460"/>
      <c r="ADG32" s="460"/>
      <c r="ADH32" s="460"/>
      <c r="ADI32" s="460"/>
      <c r="ADJ32" s="460"/>
      <c r="ADK32" s="460"/>
      <c r="ADL32" s="460"/>
      <c r="ADM32" s="460"/>
      <c r="ADN32" s="460"/>
      <c r="ADO32" s="460"/>
      <c r="ADP32" s="460"/>
      <c r="ADQ32" s="460"/>
      <c r="ADR32" s="460"/>
      <c r="ADS32" s="460"/>
      <c r="ADT32" s="460"/>
      <c r="ADU32" s="460"/>
      <c r="ADV32" s="460"/>
      <c r="ADW32" s="460"/>
      <c r="ADX32" s="460"/>
      <c r="ADY32" s="460"/>
      <c r="ADZ32" s="460"/>
      <c r="AEA32" s="460"/>
      <c r="AEB32" s="460"/>
      <c r="AEC32" s="460"/>
      <c r="AED32" s="460"/>
      <c r="AEE32" s="460"/>
      <c r="AEF32" s="460"/>
      <c r="AEG32" s="460"/>
      <c r="AEH32" s="460"/>
      <c r="AEI32" s="460"/>
      <c r="AEJ32" s="460"/>
      <c r="AEK32" s="460"/>
      <c r="AEL32" s="460"/>
      <c r="AEM32" s="460"/>
      <c r="AEN32" s="460"/>
      <c r="AEO32" s="460"/>
      <c r="AEP32" s="460"/>
      <c r="AEQ32" s="460"/>
      <c r="AER32" s="460"/>
      <c r="AES32" s="460"/>
      <c r="AET32" s="460"/>
      <c r="AEU32" s="460"/>
      <c r="AEV32" s="460"/>
      <c r="AEW32" s="460"/>
      <c r="AEX32" s="460"/>
      <c r="AEY32" s="460"/>
      <c r="AEZ32" s="460"/>
      <c r="AFA32" s="460"/>
      <c r="AFB32" s="460"/>
      <c r="AFC32" s="460"/>
      <c r="AFD32" s="460"/>
      <c r="AFE32" s="460"/>
      <c r="AFF32" s="460"/>
      <c r="AFG32" s="460"/>
      <c r="AFH32" s="460"/>
      <c r="AFI32" s="460"/>
      <c r="AFJ32" s="460"/>
      <c r="AFK32" s="460"/>
      <c r="AFL32" s="460"/>
      <c r="AFM32" s="460"/>
      <c r="AFN32" s="460"/>
      <c r="AFO32" s="460"/>
      <c r="AFP32" s="460"/>
      <c r="AFQ32" s="460"/>
      <c r="AFR32" s="460"/>
      <c r="AFS32" s="460"/>
      <c r="AFT32" s="460"/>
      <c r="AFU32" s="460"/>
    </row>
    <row r="33" spans="1:853" s="467" customFormat="1">
      <c r="A33" s="14"/>
      <c r="B33" s="11"/>
      <c r="C33" s="11"/>
      <c r="D33" s="11" t="s">
        <v>1119</v>
      </c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  <c r="P33" s="360"/>
      <c r="Q33" s="360"/>
      <c r="R33" s="360"/>
      <c r="S33" s="360"/>
      <c r="T33" s="360"/>
      <c r="U33" s="360"/>
      <c r="V33" s="360"/>
      <c r="W33" s="360"/>
      <c r="X33" s="360"/>
      <c r="Y33" s="360"/>
      <c r="Z33" s="360"/>
      <c r="AA33" s="360"/>
      <c r="AB33" s="360"/>
      <c r="AC33" s="360"/>
      <c r="AD33" s="360"/>
      <c r="AE33" s="360"/>
      <c r="AF33" s="360"/>
      <c r="AG33" s="360"/>
      <c r="AH33" s="360"/>
      <c r="AI33" s="360"/>
      <c r="AJ33" s="360"/>
      <c r="AK33" s="360"/>
      <c r="AL33" s="360"/>
      <c r="AM33" s="360"/>
      <c r="AN33" s="360"/>
      <c r="AO33" s="360"/>
      <c r="AP33" s="360"/>
      <c r="AQ33" s="360"/>
      <c r="AR33" s="360"/>
      <c r="AS33" s="360"/>
      <c r="AT33" s="360"/>
      <c r="AU33" s="360"/>
      <c r="AV33" s="360"/>
      <c r="AW33" s="360"/>
      <c r="AX33" s="360"/>
      <c r="AY33" s="360"/>
      <c r="AZ33" s="360"/>
      <c r="BA33" s="360"/>
      <c r="BB33" s="360"/>
      <c r="BC33" s="360"/>
      <c r="BD33" s="360"/>
      <c r="BE33" s="360"/>
      <c r="BF33" s="360"/>
      <c r="BG33" s="360"/>
      <c r="BH33" s="360"/>
      <c r="BI33" s="360"/>
      <c r="BJ33" s="360"/>
      <c r="BK33" s="360"/>
      <c r="BL33" s="360"/>
      <c r="BM33" s="360"/>
      <c r="BN33" s="360"/>
      <c r="BO33" s="460"/>
      <c r="BP33" s="460"/>
      <c r="BQ33" s="460"/>
      <c r="BR33" s="460"/>
      <c r="BS33" s="460"/>
      <c r="BT33" s="460"/>
      <c r="BU33" s="460"/>
      <c r="BV33" s="460"/>
      <c r="BW33" s="460"/>
      <c r="BX33" s="460"/>
      <c r="BY33" s="460"/>
      <c r="BZ33" s="460"/>
      <c r="CA33" s="460"/>
      <c r="CB33" s="460"/>
      <c r="CC33" s="460"/>
      <c r="CD33" s="460"/>
      <c r="CE33" s="460"/>
      <c r="CF33" s="460"/>
      <c r="CG33" s="460"/>
      <c r="CH33" s="460"/>
      <c r="CI33" s="460"/>
      <c r="CJ33" s="460"/>
      <c r="CK33" s="460"/>
      <c r="CL33" s="460"/>
      <c r="CM33" s="460"/>
      <c r="CN33" s="460"/>
      <c r="CO33" s="460"/>
      <c r="CP33" s="460"/>
      <c r="CQ33" s="460"/>
      <c r="CR33" s="460"/>
      <c r="CS33" s="460"/>
      <c r="CT33" s="460"/>
      <c r="CU33" s="460"/>
      <c r="CV33" s="460"/>
      <c r="CW33" s="460"/>
      <c r="CX33" s="460"/>
      <c r="CY33" s="460"/>
      <c r="CZ33" s="460"/>
      <c r="DA33" s="460"/>
      <c r="DB33" s="460"/>
      <c r="DC33" s="460"/>
      <c r="DD33" s="460"/>
      <c r="DE33" s="460"/>
      <c r="DF33" s="460"/>
      <c r="DG33" s="460"/>
      <c r="DH33" s="460"/>
      <c r="DI33" s="460"/>
      <c r="DJ33" s="460"/>
      <c r="DK33" s="460"/>
      <c r="DL33" s="460"/>
      <c r="DM33" s="460"/>
      <c r="DN33" s="460"/>
      <c r="DO33" s="460"/>
      <c r="DP33" s="460"/>
      <c r="DQ33" s="460"/>
      <c r="DR33" s="460"/>
      <c r="DS33" s="460"/>
      <c r="DT33" s="460"/>
      <c r="DU33" s="460"/>
      <c r="DV33" s="460"/>
      <c r="DW33" s="460"/>
      <c r="DX33" s="460"/>
      <c r="DY33" s="460"/>
      <c r="DZ33" s="460"/>
      <c r="EA33" s="460"/>
      <c r="EB33" s="460"/>
      <c r="EC33" s="460"/>
      <c r="ED33" s="460"/>
      <c r="EE33" s="460"/>
      <c r="EF33" s="460"/>
      <c r="EG33" s="460"/>
      <c r="EH33" s="460"/>
      <c r="EI33" s="460"/>
      <c r="EJ33" s="460"/>
      <c r="EK33" s="460"/>
      <c r="EL33" s="460"/>
      <c r="EM33" s="460"/>
      <c r="EN33" s="460"/>
      <c r="EO33" s="460"/>
      <c r="EP33" s="460"/>
      <c r="EQ33" s="460"/>
      <c r="ER33" s="460"/>
      <c r="ES33" s="460"/>
      <c r="ET33" s="460"/>
      <c r="EU33" s="460"/>
      <c r="EV33" s="460"/>
      <c r="EW33" s="460"/>
      <c r="EX33" s="460"/>
      <c r="EY33" s="460"/>
      <c r="EZ33" s="460"/>
      <c r="FA33" s="460"/>
      <c r="FB33" s="460"/>
      <c r="FC33" s="460"/>
      <c r="FD33" s="460"/>
      <c r="FE33" s="460"/>
      <c r="FF33" s="460"/>
      <c r="FG33" s="460"/>
      <c r="FH33" s="460"/>
      <c r="FI33" s="460"/>
      <c r="FJ33" s="460"/>
      <c r="FK33" s="460"/>
      <c r="FL33" s="460"/>
      <c r="FM33" s="460"/>
      <c r="FN33" s="460"/>
      <c r="FO33" s="460"/>
      <c r="FP33" s="460"/>
      <c r="FQ33" s="460"/>
      <c r="FR33" s="460"/>
      <c r="FS33" s="460"/>
      <c r="FT33" s="460"/>
      <c r="FU33" s="460"/>
      <c r="FV33" s="460"/>
      <c r="FW33" s="460"/>
      <c r="FX33" s="460"/>
      <c r="FY33" s="460"/>
      <c r="FZ33" s="460"/>
      <c r="GA33" s="460"/>
      <c r="GB33" s="460"/>
      <c r="GC33" s="460"/>
      <c r="GD33" s="460"/>
      <c r="GE33" s="460"/>
      <c r="GF33" s="460"/>
      <c r="GG33" s="460"/>
      <c r="GH33" s="460"/>
      <c r="GI33" s="460"/>
      <c r="GJ33" s="460"/>
      <c r="GK33" s="460"/>
      <c r="GL33" s="460"/>
      <c r="GM33" s="460"/>
      <c r="GN33" s="460"/>
      <c r="GO33" s="460"/>
      <c r="GP33" s="460"/>
      <c r="GQ33" s="460"/>
      <c r="GR33" s="460"/>
      <c r="GS33" s="460"/>
      <c r="GT33" s="460"/>
      <c r="GU33" s="460"/>
      <c r="GV33" s="460"/>
      <c r="GW33" s="460"/>
      <c r="GX33" s="460"/>
      <c r="GY33" s="460"/>
      <c r="GZ33" s="460"/>
      <c r="HA33" s="460"/>
      <c r="HB33" s="460"/>
      <c r="HC33" s="460"/>
      <c r="HD33" s="460"/>
      <c r="HE33" s="460"/>
      <c r="HF33" s="460"/>
      <c r="HG33" s="460"/>
      <c r="HH33" s="460"/>
      <c r="HI33" s="460"/>
      <c r="HJ33" s="460"/>
      <c r="HK33" s="460"/>
      <c r="HL33" s="460"/>
      <c r="HM33" s="460"/>
      <c r="HN33" s="460"/>
      <c r="HO33" s="460"/>
      <c r="HP33" s="460"/>
      <c r="HQ33" s="460"/>
      <c r="HR33" s="460"/>
      <c r="HS33" s="460"/>
      <c r="HT33" s="460"/>
      <c r="HU33" s="460"/>
      <c r="HV33" s="460"/>
      <c r="HW33" s="460"/>
      <c r="HX33" s="460"/>
      <c r="HY33" s="460"/>
      <c r="HZ33" s="460"/>
      <c r="IA33" s="460"/>
      <c r="IB33" s="460"/>
      <c r="IC33" s="460"/>
      <c r="ID33" s="460"/>
      <c r="IE33" s="460"/>
      <c r="IF33" s="460"/>
      <c r="IG33" s="460"/>
      <c r="IH33" s="460"/>
      <c r="II33" s="460"/>
      <c r="IJ33" s="460"/>
      <c r="IK33" s="460"/>
      <c r="IL33" s="460"/>
      <c r="IM33" s="460"/>
      <c r="IN33" s="460"/>
      <c r="IO33" s="460"/>
      <c r="IP33" s="460"/>
      <c r="IQ33" s="460"/>
      <c r="IR33" s="460"/>
      <c r="IS33" s="460"/>
      <c r="IT33" s="460"/>
      <c r="IU33" s="460"/>
      <c r="IV33" s="460"/>
      <c r="IW33" s="460"/>
      <c r="IX33" s="460"/>
      <c r="IY33" s="460"/>
      <c r="IZ33" s="460"/>
      <c r="JA33" s="460"/>
      <c r="JB33" s="460"/>
      <c r="JC33" s="460"/>
      <c r="JD33" s="460"/>
      <c r="JE33" s="460"/>
      <c r="JF33" s="460"/>
      <c r="JG33" s="460"/>
      <c r="JH33" s="460"/>
      <c r="JI33" s="460"/>
      <c r="JJ33" s="460"/>
      <c r="JK33" s="460"/>
      <c r="JL33" s="460"/>
      <c r="JM33" s="460"/>
      <c r="JN33" s="460"/>
      <c r="JO33" s="460"/>
      <c r="JP33" s="460"/>
      <c r="JQ33" s="460"/>
      <c r="JR33" s="460"/>
      <c r="JS33" s="460"/>
      <c r="JT33" s="460"/>
      <c r="JU33" s="460"/>
      <c r="JV33" s="460"/>
      <c r="JW33" s="460"/>
      <c r="JX33" s="460"/>
      <c r="JY33" s="460"/>
      <c r="JZ33" s="460"/>
      <c r="KA33" s="460"/>
      <c r="KB33" s="460"/>
      <c r="KC33" s="460"/>
      <c r="KD33" s="460"/>
      <c r="KE33" s="460"/>
      <c r="KF33" s="460"/>
      <c r="KG33" s="460"/>
      <c r="KH33" s="460"/>
      <c r="KI33" s="460"/>
      <c r="KJ33" s="460"/>
      <c r="KK33" s="460"/>
      <c r="KL33" s="460"/>
      <c r="KM33" s="460"/>
      <c r="KN33" s="460"/>
      <c r="KO33" s="460"/>
      <c r="KP33" s="460"/>
      <c r="KQ33" s="460"/>
      <c r="KR33" s="460"/>
      <c r="KS33" s="460"/>
      <c r="KT33" s="460"/>
      <c r="KU33" s="460"/>
      <c r="KV33" s="460"/>
      <c r="KW33" s="460"/>
      <c r="KX33" s="460"/>
      <c r="KY33" s="460"/>
      <c r="KZ33" s="460"/>
      <c r="LA33" s="460"/>
      <c r="LB33" s="460"/>
      <c r="LC33" s="460"/>
      <c r="LD33" s="460"/>
      <c r="LE33" s="460"/>
      <c r="LF33" s="460"/>
      <c r="LG33" s="460"/>
      <c r="LH33" s="460"/>
      <c r="LI33" s="460"/>
      <c r="LJ33" s="460"/>
      <c r="LK33" s="460"/>
      <c r="LL33" s="460"/>
      <c r="LM33" s="460"/>
      <c r="LN33" s="460"/>
      <c r="LO33" s="460"/>
      <c r="LP33" s="460"/>
      <c r="LQ33" s="460"/>
      <c r="LR33" s="460"/>
      <c r="LS33" s="460"/>
      <c r="LT33" s="460"/>
      <c r="LU33" s="460"/>
      <c r="LV33" s="460"/>
      <c r="LW33" s="460"/>
      <c r="LX33" s="460"/>
      <c r="LY33" s="460"/>
      <c r="LZ33" s="460"/>
      <c r="MA33" s="460"/>
      <c r="MB33" s="460"/>
      <c r="MC33" s="460"/>
      <c r="MD33" s="460"/>
      <c r="ME33" s="460"/>
      <c r="MF33" s="460"/>
      <c r="MG33" s="460"/>
      <c r="MH33" s="460"/>
      <c r="MI33" s="460"/>
      <c r="MJ33" s="460"/>
      <c r="MK33" s="460"/>
      <c r="ML33" s="460"/>
      <c r="MM33" s="460"/>
      <c r="MN33" s="460"/>
      <c r="MO33" s="460"/>
      <c r="MP33" s="460"/>
      <c r="MQ33" s="460"/>
      <c r="MR33" s="460"/>
      <c r="MS33" s="460"/>
      <c r="MT33" s="460"/>
      <c r="MU33" s="460"/>
      <c r="MV33" s="460"/>
      <c r="MW33" s="460"/>
      <c r="MX33" s="460"/>
      <c r="MY33" s="460"/>
      <c r="MZ33" s="460"/>
      <c r="NA33" s="460"/>
      <c r="NB33" s="460"/>
      <c r="NC33" s="460"/>
      <c r="ND33" s="460"/>
      <c r="NE33" s="460"/>
      <c r="NF33" s="460"/>
      <c r="NG33" s="460"/>
      <c r="NH33" s="460"/>
      <c r="NI33" s="460"/>
      <c r="NJ33" s="460"/>
      <c r="NK33" s="460"/>
      <c r="NL33" s="460"/>
      <c r="NM33" s="460"/>
      <c r="NN33" s="460"/>
      <c r="NO33" s="460"/>
      <c r="NP33" s="460"/>
      <c r="NQ33" s="460"/>
      <c r="NR33" s="460"/>
      <c r="NS33" s="460"/>
      <c r="NT33" s="460"/>
      <c r="NU33" s="460"/>
      <c r="NV33" s="460"/>
      <c r="NW33" s="460"/>
      <c r="NX33" s="460"/>
      <c r="NY33" s="460"/>
      <c r="NZ33" s="460"/>
      <c r="OA33" s="460"/>
      <c r="OB33" s="460"/>
      <c r="OC33" s="460"/>
      <c r="OD33" s="460"/>
      <c r="OE33" s="460"/>
      <c r="OF33" s="460"/>
      <c r="OG33" s="460"/>
      <c r="OH33" s="460"/>
      <c r="OI33" s="460"/>
      <c r="OJ33" s="460"/>
      <c r="OK33" s="460"/>
      <c r="OL33" s="460"/>
      <c r="OM33" s="460"/>
      <c r="ON33" s="460"/>
      <c r="OO33" s="460"/>
      <c r="OP33" s="460"/>
      <c r="OQ33" s="460"/>
      <c r="OR33" s="460"/>
      <c r="OS33" s="460"/>
      <c r="OT33" s="460"/>
      <c r="OU33" s="460"/>
      <c r="OV33" s="460"/>
      <c r="OW33" s="460"/>
      <c r="OX33" s="460"/>
      <c r="OY33" s="460"/>
      <c r="OZ33" s="460"/>
      <c r="PA33" s="460"/>
      <c r="PB33" s="460"/>
      <c r="PC33" s="460"/>
      <c r="PD33" s="460"/>
      <c r="PE33" s="460"/>
      <c r="PF33" s="460"/>
      <c r="PG33" s="460"/>
      <c r="PH33" s="460"/>
      <c r="PI33" s="460"/>
      <c r="PJ33" s="460"/>
      <c r="PK33" s="460"/>
      <c r="PL33" s="460"/>
      <c r="PM33" s="460"/>
      <c r="PN33" s="460"/>
      <c r="PO33" s="460"/>
      <c r="PP33" s="460"/>
      <c r="PQ33" s="460"/>
      <c r="PR33" s="460"/>
      <c r="PS33" s="460"/>
      <c r="PT33" s="460"/>
      <c r="PU33" s="460"/>
      <c r="PV33" s="460"/>
      <c r="PW33" s="460"/>
      <c r="PX33" s="460"/>
      <c r="PY33" s="460"/>
      <c r="PZ33" s="460"/>
      <c r="QA33" s="460"/>
      <c r="QB33" s="460"/>
      <c r="QC33" s="460"/>
      <c r="QD33" s="460"/>
      <c r="QE33" s="460"/>
      <c r="QF33" s="460"/>
      <c r="QG33" s="460"/>
      <c r="QH33" s="460"/>
      <c r="QI33" s="460"/>
      <c r="QJ33" s="460"/>
      <c r="QK33" s="460"/>
      <c r="QL33" s="460"/>
      <c r="QM33" s="460"/>
      <c r="QN33" s="460"/>
      <c r="QO33" s="460"/>
      <c r="QP33" s="460"/>
      <c r="QQ33" s="460"/>
      <c r="QR33" s="460"/>
      <c r="QS33" s="460"/>
      <c r="QT33" s="460"/>
      <c r="QU33" s="460"/>
      <c r="QV33" s="460"/>
      <c r="QW33" s="460"/>
      <c r="QX33" s="460"/>
      <c r="QY33" s="460"/>
      <c r="QZ33" s="460"/>
      <c r="RA33" s="460"/>
      <c r="RB33" s="460"/>
      <c r="RC33" s="460"/>
      <c r="RD33" s="460"/>
      <c r="RE33" s="460"/>
      <c r="RF33" s="460"/>
      <c r="RG33" s="460"/>
      <c r="RH33" s="460"/>
      <c r="RI33" s="460"/>
      <c r="RJ33" s="460"/>
      <c r="RK33" s="460"/>
      <c r="RL33" s="460"/>
      <c r="RM33" s="460"/>
      <c r="RN33" s="460"/>
      <c r="RO33" s="460"/>
      <c r="RP33" s="460"/>
      <c r="RQ33" s="460"/>
      <c r="RR33" s="460"/>
      <c r="RS33" s="460"/>
      <c r="RT33" s="460"/>
      <c r="RU33" s="460"/>
      <c r="RV33" s="460"/>
      <c r="RW33" s="460"/>
      <c r="RX33" s="460"/>
      <c r="RY33" s="460"/>
      <c r="RZ33" s="460"/>
      <c r="SA33" s="460"/>
      <c r="SB33" s="460"/>
      <c r="SC33" s="460"/>
      <c r="SD33" s="460"/>
      <c r="SE33" s="460"/>
      <c r="SF33" s="460"/>
      <c r="SG33" s="460"/>
      <c r="SH33" s="460"/>
      <c r="SI33" s="460"/>
      <c r="SJ33" s="460"/>
      <c r="SK33" s="460"/>
      <c r="SL33" s="460"/>
      <c r="SM33" s="460"/>
      <c r="SN33" s="460"/>
      <c r="SO33" s="460"/>
      <c r="SP33" s="460"/>
      <c r="SQ33" s="460"/>
      <c r="SR33" s="460"/>
      <c r="SS33" s="460"/>
      <c r="ST33" s="460"/>
      <c r="SU33" s="460"/>
      <c r="SV33" s="460"/>
      <c r="SW33" s="460"/>
      <c r="SX33" s="460"/>
      <c r="SY33" s="460"/>
      <c r="SZ33" s="460"/>
      <c r="TA33" s="460"/>
      <c r="TB33" s="460"/>
      <c r="TC33" s="460"/>
      <c r="TD33" s="460"/>
      <c r="TE33" s="460"/>
      <c r="TF33" s="460"/>
      <c r="TG33" s="460"/>
      <c r="TH33" s="460"/>
      <c r="TI33" s="460"/>
      <c r="TJ33" s="460"/>
      <c r="TK33" s="460"/>
      <c r="TL33" s="460"/>
      <c r="TM33" s="460"/>
      <c r="TN33" s="460"/>
      <c r="TO33" s="460"/>
      <c r="TP33" s="460"/>
      <c r="TQ33" s="460"/>
      <c r="TR33" s="460"/>
      <c r="TS33" s="460"/>
      <c r="TT33" s="460"/>
      <c r="TU33" s="460"/>
      <c r="TV33" s="460"/>
      <c r="TW33" s="460"/>
      <c r="TX33" s="460"/>
      <c r="TY33" s="460"/>
      <c r="TZ33" s="460"/>
      <c r="UA33" s="460"/>
      <c r="UB33" s="460"/>
      <c r="UC33" s="460"/>
      <c r="UD33" s="460"/>
      <c r="UE33" s="460"/>
      <c r="UF33" s="460"/>
      <c r="UG33" s="460"/>
      <c r="UH33" s="460"/>
      <c r="UI33" s="460"/>
      <c r="UJ33" s="460"/>
      <c r="UK33" s="460"/>
      <c r="UL33" s="460"/>
      <c r="UM33" s="460"/>
      <c r="UN33" s="460"/>
      <c r="UO33" s="460"/>
      <c r="UP33" s="460"/>
      <c r="UQ33" s="460"/>
      <c r="UR33" s="460"/>
      <c r="US33" s="460"/>
      <c r="UT33" s="460"/>
      <c r="UU33" s="460"/>
      <c r="UV33" s="460"/>
      <c r="UW33" s="460"/>
      <c r="UX33" s="460"/>
      <c r="UY33" s="460"/>
      <c r="UZ33" s="460"/>
      <c r="VA33" s="460"/>
      <c r="VB33" s="460"/>
      <c r="VC33" s="460"/>
      <c r="VD33" s="460"/>
      <c r="VE33" s="460"/>
      <c r="VF33" s="460"/>
      <c r="VG33" s="460"/>
      <c r="VH33" s="460"/>
      <c r="VI33" s="460"/>
      <c r="VJ33" s="460"/>
      <c r="VK33" s="460"/>
      <c r="VL33" s="460"/>
      <c r="VM33" s="460"/>
      <c r="VN33" s="460"/>
      <c r="VO33" s="460"/>
      <c r="VP33" s="460"/>
      <c r="VQ33" s="460"/>
      <c r="VR33" s="460"/>
      <c r="VS33" s="460"/>
      <c r="VT33" s="460"/>
      <c r="VU33" s="460"/>
      <c r="VV33" s="460"/>
      <c r="VW33" s="460"/>
      <c r="VX33" s="460"/>
      <c r="VY33" s="460"/>
      <c r="VZ33" s="460"/>
      <c r="WA33" s="460"/>
      <c r="WB33" s="460"/>
      <c r="WC33" s="460"/>
      <c r="WD33" s="460"/>
      <c r="WE33" s="460"/>
      <c r="WF33" s="460"/>
      <c r="WG33" s="460"/>
      <c r="WH33" s="460"/>
      <c r="WI33" s="460"/>
      <c r="WJ33" s="460"/>
      <c r="WK33" s="460"/>
      <c r="WL33" s="460"/>
      <c r="WM33" s="460"/>
      <c r="WN33" s="460"/>
      <c r="WO33" s="460"/>
      <c r="WP33" s="460"/>
      <c r="WQ33" s="460"/>
      <c r="WR33" s="460"/>
      <c r="WS33" s="460"/>
      <c r="WT33" s="460"/>
      <c r="WU33" s="460"/>
      <c r="WV33" s="460"/>
      <c r="WW33" s="460"/>
      <c r="WX33" s="460"/>
      <c r="WY33" s="460"/>
      <c r="WZ33" s="460"/>
      <c r="XA33" s="460"/>
      <c r="XB33" s="460"/>
      <c r="XC33" s="460"/>
      <c r="XD33" s="460"/>
      <c r="XE33" s="460"/>
      <c r="XF33" s="460"/>
      <c r="XG33" s="460"/>
      <c r="XH33" s="460"/>
      <c r="XI33" s="460"/>
      <c r="XJ33" s="460"/>
      <c r="XK33" s="460"/>
      <c r="XL33" s="460"/>
      <c r="XM33" s="460"/>
      <c r="XN33" s="460"/>
      <c r="XO33" s="460"/>
      <c r="XP33" s="460"/>
      <c r="XQ33" s="460"/>
      <c r="XR33" s="460"/>
      <c r="XS33" s="460"/>
      <c r="XT33" s="460"/>
      <c r="XU33" s="460"/>
      <c r="XV33" s="460"/>
      <c r="XW33" s="460"/>
      <c r="XX33" s="460"/>
      <c r="XY33" s="460"/>
      <c r="XZ33" s="460"/>
      <c r="YA33" s="460"/>
      <c r="YB33" s="460"/>
      <c r="YC33" s="460"/>
      <c r="YD33" s="460"/>
      <c r="YE33" s="460"/>
      <c r="YF33" s="460"/>
      <c r="YG33" s="460"/>
      <c r="YH33" s="460"/>
      <c r="YI33" s="460"/>
      <c r="YJ33" s="460"/>
      <c r="YK33" s="460"/>
      <c r="YL33" s="460"/>
      <c r="YM33" s="460"/>
      <c r="YN33" s="460"/>
      <c r="YO33" s="460"/>
      <c r="YP33" s="460"/>
      <c r="YQ33" s="460"/>
      <c r="YR33" s="460"/>
      <c r="YS33" s="460"/>
      <c r="YT33" s="460"/>
      <c r="YU33" s="460"/>
      <c r="YV33" s="460"/>
      <c r="YW33" s="460"/>
      <c r="YX33" s="460"/>
      <c r="YY33" s="460"/>
      <c r="YZ33" s="460"/>
      <c r="ZA33" s="460"/>
      <c r="ZB33" s="460"/>
      <c r="ZC33" s="460"/>
      <c r="ZD33" s="460"/>
      <c r="ZE33" s="460"/>
      <c r="ZF33" s="460"/>
      <c r="ZG33" s="460"/>
      <c r="ZH33" s="460"/>
      <c r="ZI33" s="460"/>
      <c r="ZJ33" s="460"/>
      <c r="ZK33" s="460"/>
      <c r="ZL33" s="460"/>
      <c r="ZM33" s="460"/>
      <c r="ZN33" s="460"/>
      <c r="ZO33" s="460"/>
      <c r="ZP33" s="460"/>
      <c r="ZQ33" s="460"/>
      <c r="ZR33" s="460"/>
      <c r="ZS33" s="460"/>
      <c r="ZT33" s="460"/>
      <c r="ZU33" s="460"/>
      <c r="ZV33" s="460"/>
      <c r="ZW33" s="460"/>
      <c r="ZX33" s="460"/>
      <c r="ZY33" s="460"/>
      <c r="ZZ33" s="460"/>
      <c r="AAA33" s="460"/>
      <c r="AAB33" s="460"/>
      <c r="AAC33" s="460"/>
      <c r="AAD33" s="460"/>
      <c r="AAE33" s="460"/>
      <c r="AAF33" s="460"/>
      <c r="AAG33" s="460"/>
      <c r="AAH33" s="460"/>
      <c r="AAI33" s="460"/>
      <c r="AAJ33" s="460"/>
      <c r="AAK33" s="460"/>
      <c r="AAL33" s="460"/>
      <c r="AAM33" s="460"/>
      <c r="AAN33" s="460"/>
      <c r="AAO33" s="460"/>
      <c r="AAP33" s="460"/>
      <c r="AAQ33" s="460"/>
      <c r="AAR33" s="460"/>
      <c r="AAS33" s="460"/>
      <c r="AAT33" s="460"/>
      <c r="AAU33" s="460"/>
      <c r="AAV33" s="460"/>
      <c r="AAW33" s="460"/>
      <c r="AAX33" s="460"/>
      <c r="AAY33" s="460"/>
      <c r="AAZ33" s="460"/>
      <c r="ABA33" s="460"/>
      <c r="ABB33" s="460"/>
      <c r="ABC33" s="460"/>
      <c r="ABD33" s="460"/>
      <c r="ABE33" s="460"/>
      <c r="ABF33" s="460"/>
      <c r="ABG33" s="460"/>
      <c r="ABH33" s="460"/>
      <c r="ABI33" s="460"/>
      <c r="ABJ33" s="460"/>
      <c r="ABK33" s="460"/>
      <c r="ABL33" s="460"/>
      <c r="ABM33" s="460"/>
      <c r="ABN33" s="460"/>
      <c r="ABO33" s="460"/>
      <c r="ABP33" s="460"/>
      <c r="ABQ33" s="460"/>
      <c r="ABR33" s="460"/>
      <c r="ABS33" s="460"/>
      <c r="ABT33" s="460"/>
      <c r="ABU33" s="460"/>
      <c r="ABV33" s="460"/>
      <c r="ABW33" s="460"/>
      <c r="ABX33" s="460"/>
      <c r="ABY33" s="460"/>
      <c r="ABZ33" s="460"/>
      <c r="ACA33" s="460"/>
      <c r="ACB33" s="460"/>
      <c r="ACC33" s="460"/>
      <c r="ACD33" s="460"/>
      <c r="ACE33" s="460"/>
      <c r="ACF33" s="460"/>
      <c r="ACG33" s="460"/>
      <c r="ACH33" s="460"/>
      <c r="ACI33" s="460"/>
      <c r="ACJ33" s="460"/>
      <c r="ACK33" s="460"/>
      <c r="ACL33" s="460"/>
      <c r="ACM33" s="460"/>
      <c r="ACN33" s="460"/>
      <c r="ACO33" s="460"/>
      <c r="ACP33" s="460"/>
      <c r="ACQ33" s="460"/>
      <c r="ACR33" s="460"/>
      <c r="ACS33" s="460"/>
      <c r="ACT33" s="460"/>
      <c r="ACU33" s="460"/>
      <c r="ACV33" s="460"/>
      <c r="ACW33" s="460"/>
      <c r="ACX33" s="460"/>
      <c r="ACY33" s="460"/>
      <c r="ACZ33" s="460"/>
      <c r="ADA33" s="460"/>
      <c r="ADB33" s="460"/>
      <c r="ADC33" s="460"/>
      <c r="ADD33" s="460"/>
      <c r="ADE33" s="460"/>
      <c r="ADF33" s="460"/>
      <c r="ADG33" s="460"/>
      <c r="ADH33" s="460"/>
      <c r="ADI33" s="460"/>
      <c r="ADJ33" s="460"/>
      <c r="ADK33" s="460"/>
      <c r="ADL33" s="460"/>
      <c r="ADM33" s="460"/>
      <c r="ADN33" s="460"/>
      <c r="ADO33" s="460"/>
      <c r="ADP33" s="460"/>
      <c r="ADQ33" s="460"/>
      <c r="ADR33" s="460"/>
      <c r="ADS33" s="460"/>
      <c r="ADT33" s="460"/>
      <c r="ADU33" s="460"/>
      <c r="ADV33" s="460"/>
      <c r="ADW33" s="460"/>
      <c r="ADX33" s="460"/>
      <c r="ADY33" s="460"/>
      <c r="ADZ33" s="460"/>
      <c r="AEA33" s="460"/>
      <c r="AEB33" s="460"/>
      <c r="AEC33" s="460"/>
      <c r="AED33" s="460"/>
      <c r="AEE33" s="460"/>
      <c r="AEF33" s="460"/>
      <c r="AEG33" s="460"/>
      <c r="AEH33" s="460"/>
      <c r="AEI33" s="460"/>
      <c r="AEJ33" s="460"/>
      <c r="AEK33" s="460"/>
      <c r="AEL33" s="460"/>
      <c r="AEM33" s="460"/>
      <c r="AEN33" s="460"/>
      <c r="AEO33" s="460"/>
      <c r="AEP33" s="460"/>
      <c r="AEQ33" s="460"/>
      <c r="AER33" s="460"/>
      <c r="AES33" s="460"/>
      <c r="AET33" s="460"/>
      <c r="AEU33" s="460"/>
      <c r="AEV33" s="460"/>
      <c r="AEW33" s="460"/>
      <c r="AEX33" s="460"/>
      <c r="AEY33" s="460"/>
      <c r="AEZ33" s="460"/>
      <c r="AFA33" s="460"/>
      <c r="AFB33" s="460"/>
      <c r="AFC33" s="460"/>
      <c r="AFD33" s="460"/>
      <c r="AFE33" s="460"/>
      <c r="AFF33" s="460"/>
      <c r="AFG33" s="460"/>
      <c r="AFH33" s="460"/>
      <c r="AFI33" s="460"/>
      <c r="AFJ33" s="460"/>
      <c r="AFK33" s="460"/>
      <c r="AFL33" s="460"/>
      <c r="AFM33" s="460"/>
      <c r="AFN33" s="460"/>
      <c r="AFO33" s="460"/>
      <c r="AFP33" s="460"/>
      <c r="AFQ33" s="460"/>
      <c r="AFR33" s="460"/>
      <c r="AFS33" s="460"/>
      <c r="AFT33" s="460"/>
      <c r="AFU33" s="460"/>
    </row>
    <row r="34" spans="1:853" s="467" customFormat="1">
      <c r="A34" s="14"/>
      <c r="B34" s="11"/>
      <c r="C34" s="11"/>
      <c r="D34" s="11" t="s">
        <v>9</v>
      </c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  <c r="AE34" s="360"/>
      <c r="AF34" s="360"/>
      <c r="AG34" s="360"/>
      <c r="AH34" s="360"/>
      <c r="AI34" s="360"/>
      <c r="AJ34" s="360"/>
      <c r="AK34" s="360"/>
      <c r="AL34" s="360"/>
      <c r="AM34" s="360"/>
      <c r="AN34" s="360"/>
      <c r="AO34" s="360"/>
      <c r="AP34" s="360"/>
      <c r="AQ34" s="360"/>
      <c r="AR34" s="360"/>
      <c r="AS34" s="360"/>
      <c r="AT34" s="360"/>
      <c r="AU34" s="360"/>
      <c r="AV34" s="360"/>
      <c r="AW34" s="360"/>
      <c r="AX34" s="360"/>
      <c r="AY34" s="360"/>
      <c r="AZ34" s="360"/>
      <c r="BA34" s="360"/>
      <c r="BB34" s="360"/>
      <c r="BC34" s="360"/>
      <c r="BD34" s="360"/>
      <c r="BE34" s="360"/>
      <c r="BF34" s="360"/>
      <c r="BG34" s="360"/>
      <c r="BH34" s="360"/>
      <c r="BI34" s="360"/>
      <c r="BJ34" s="360"/>
      <c r="BK34" s="360"/>
      <c r="BL34" s="360"/>
      <c r="BM34" s="360"/>
      <c r="BN34" s="360"/>
      <c r="BO34" s="460"/>
      <c r="BP34" s="460"/>
      <c r="BQ34" s="460"/>
      <c r="BR34" s="460"/>
      <c r="BS34" s="460"/>
      <c r="BT34" s="460"/>
      <c r="BU34" s="460"/>
      <c r="BV34" s="460"/>
      <c r="BW34" s="460"/>
      <c r="BX34" s="460"/>
      <c r="BY34" s="460"/>
      <c r="BZ34" s="460"/>
      <c r="CA34" s="460"/>
      <c r="CB34" s="460"/>
      <c r="CC34" s="460"/>
      <c r="CD34" s="460"/>
      <c r="CE34" s="460"/>
      <c r="CF34" s="460"/>
      <c r="CG34" s="460"/>
      <c r="CH34" s="460"/>
      <c r="CI34" s="460"/>
      <c r="CJ34" s="460"/>
      <c r="CK34" s="460"/>
      <c r="CL34" s="460"/>
      <c r="CM34" s="460"/>
      <c r="CN34" s="460"/>
      <c r="CO34" s="460"/>
      <c r="CP34" s="460"/>
      <c r="CQ34" s="460"/>
      <c r="CR34" s="460"/>
      <c r="CS34" s="460"/>
      <c r="CT34" s="460"/>
      <c r="CU34" s="460"/>
      <c r="CV34" s="460"/>
      <c r="CW34" s="460"/>
      <c r="CX34" s="460"/>
      <c r="CY34" s="460"/>
      <c r="CZ34" s="460"/>
      <c r="DA34" s="460"/>
      <c r="DB34" s="460"/>
      <c r="DC34" s="460"/>
      <c r="DD34" s="460"/>
      <c r="DE34" s="460"/>
      <c r="DF34" s="460"/>
      <c r="DG34" s="460"/>
      <c r="DH34" s="460"/>
      <c r="DI34" s="460"/>
      <c r="DJ34" s="460"/>
      <c r="DK34" s="460"/>
      <c r="DL34" s="460"/>
      <c r="DM34" s="460"/>
      <c r="DN34" s="460"/>
      <c r="DO34" s="460"/>
      <c r="DP34" s="460"/>
      <c r="DQ34" s="460"/>
      <c r="DR34" s="460"/>
      <c r="DS34" s="460"/>
      <c r="DT34" s="460"/>
      <c r="DU34" s="460"/>
      <c r="DV34" s="460"/>
      <c r="DW34" s="460"/>
      <c r="DX34" s="460"/>
      <c r="DY34" s="460"/>
      <c r="DZ34" s="460"/>
      <c r="EA34" s="460"/>
      <c r="EB34" s="460"/>
      <c r="EC34" s="460"/>
      <c r="ED34" s="460"/>
      <c r="EE34" s="460"/>
      <c r="EF34" s="460"/>
      <c r="EG34" s="460"/>
      <c r="EH34" s="460"/>
      <c r="EI34" s="460"/>
      <c r="EJ34" s="460"/>
      <c r="EK34" s="460"/>
      <c r="EL34" s="460"/>
      <c r="EM34" s="460"/>
      <c r="EN34" s="460"/>
      <c r="EO34" s="460"/>
      <c r="EP34" s="460"/>
      <c r="EQ34" s="460"/>
      <c r="ER34" s="460"/>
      <c r="ES34" s="460"/>
      <c r="ET34" s="460"/>
      <c r="EU34" s="460"/>
      <c r="EV34" s="460"/>
      <c r="EW34" s="460"/>
      <c r="EX34" s="460"/>
      <c r="EY34" s="460"/>
      <c r="EZ34" s="460"/>
      <c r="FA34" s="460"/>
      <c r="FB34" s="460"/>
      <c r="FC34" s="460"/>
      <c r="FD34" s="460"/>
      <c r="FE34" s="460"/>
      <c r="FF34" s="460"/>
      <c r="FG34" s="460"/>
      <c r="FH34" s="460"/>
      <c r="FI34" s="460"/>
      <c r="FJ34" s="460"/>
      <c r="FK34" s="460"/>
      <c r="FL34" s="460"/>
      <c r="FM34" s="460"/>
      <c r="FN34" s="460"/>
      <c r="FO34" s="460"/>
      <c r="FP34" s="460"/>
      <c r="FQ34" s="460"/>
      <c r="FR34" s="460"/>
      <c r="FS34" s="460"/>
      <c r="FT34" s="460"/>
      <c r="FU34" s="460"/>
      <c r="FV34" s="460"/>
      <c r="FW34" s="460"/>
      <c r="FX34" s="460"/>
      <c r="FY34" s="460"/>
      <c r="FZ34" s="460"/>
      <c r="GA34" s="460"/>
      <c r="GB34" s="460"/>
      <c r="GC34" s="460"/>
      <c r="GD34" s="460"/>
      <c r="GE34" s="460"/>
      <c r="GF34" s="460"/>
      <c r="GG34" s="460"/>
      <c r="GH34" s="460"/>
      <c r="GI34" s="460"/>
      <c r="GJ34" s="460"/>
      <c r="GK34" s="460"/>
      <c r="GL34" s="460"/>
      <c r="GM34" s="460"/>
      <c r="GN34" s="460"/>
      <c r="GO34" s="460"/>
      <c r="GP34" s="460"/>
      <c r="GQ34" s="460"/>
      <c r="GR34" s="460"/>
      <c r="GS34" s="460"/>
      <c r="GT34" s="460"/>
      <c r="GU34" s="460"/>
      <c r="GV34" s="460"/>
      <c r="GW34" s="460"/>
      <c r="GX34" s="460"/>
      <c r="GY34" s="460"/>
      <c r="GZ34" s="460"/>
      <c r="HA34" s="460"/>
      <c r="HB34" s="460"/>
      <c r="HC34" s="460"/>
      <c r="HD34" s="460"/>
      <c r="HE34" s="460"/>
      <c r="HF34" s="460"/>
      <c r="HG34" s="460"/>
      <c r="HH34" s="460"/>
      <c r="HI34" s="460"/>
      <c r="HJ34" s="460"/>
      <c r="HK34" s="460"/>
      <c r="HL34" s="460"/>
      <c r="HM34" s="460"/>
      <c r="HN34" s="460"/>
      <c r="HO34" s="460"/>
      <c r="HP34" s="460"/>
      <c r="HQ34" s="460"/>
      <c r="HR34" s="460"/>
      <c r="HS34" s="460"/>
      <c r="HT34" s="460"/>
      <c r="HU34" s="460"/>
      <c r="HV34" s="460"/>
      <c r="HW34" s="460"/>
      <c r="HX34" s="460"/>
      <c r="HY34" s="460"/>
      <c r="HZ34" s="460"/>
      <c r="IA34" s="460"/>
      <c r="IB34" s="460"/>
      <c r="IC34" s="460"/>
      <c r="ID34" s="460"/>
      <c r="IE34" s="460"/>
      <c r="IF34" s="460"/>
      <c r="IG34" s="460"/>
      <c r="IH34" s="460"/>
      <c r="II34" s="460"/>
      <c r="IJ34" s="460"/>
      <c r="IK34" s="460"/>
      <c r="IL34" s="460"/>
      <c r="IM34" s="460"/>
      <c r="IN34" s="460"/>
      <c r="IO34" s="460"/>
      <c r="IP34" s="460"/>
      <c r="IQ34" s="460"/>
      <c r="IR34" s="460"/>
      <c r="IS34" s="460"/>
      <c r="IT34" s="460"/>
      <c r="IU34" s="460"/>
      <c r="IV34" s="460"/>
      <c r="IW34" s="460"/>
      <c r="IX34" s="460"/>
      <c r="IY34" s="460"/>
      <c r="IZ34" s="460"/>
      <c r="JA34" s="460"/>
      <c r="JB34" s="460"/>
      <c r="JC34" s="460"/>
      <c r="JD34" s="460"/>
      <c r="JE34" s="460"/>
      <c r="JF34" s="460"/>
      <c r="JG34" s="460"/>
      <c r="JH34" s="460"/>
      <c r="JI34" s="460"/>
      <c r="JJ34" s="460"/>
      <c r="JK34" s="460"/>
      <c r="JL34" s="460"/>
      <c r="JM34" s="460"/>
      <c r="JN34" s="460"/>
      <c r="JO34" s="460"/>
      <c r="JP34" s="460"/>
      <c r="JQ34" s="460"/>
      <c r="JR34" s="460"/>
      <c r="JS34" s="460"/>
      <c r="JT34" s="460"/>
      <c r="JU34" s="460"/>
      <c r="JV34" s="460"/>
      <c r="JW34" s="460"/>
      <c r="JX34" s="460"/>
      <c r="JY34" s="460"/>
      <c r="JZ34" s="460"/>
      <c r="KA34" s="460"/>
      <c r="KB34" s="460"/>
      <c r="KC34" s="460"/>
      <c r="KD34" s="460"/>
      <c r="KE34" s="460"/>
      <c r="KF34" s="460"/>
      <c r="KG34" s="460"/>
      <c r="KH34" s="460"/>
      <c r="KI34" s="460"/>
      <c r="KJ34" s="460"/>
      <c r="KK34" s="460"/>
      <c r="KL34" s="460"/>
      <c r="KM34" s="460"/>
      <c r="KN34" s="460"/>
      <c r="KO34" s="460"/>
      <c r="KP34" s="460"/>
      <c r="KQ34" s="460"/>
      <c r="KR34" s="460"/>
      <c r="KS34" s="460"/>
      <c r="KT34" s="460"/>
      <c r="KU34" s="460"/>
      <c r="KV34" s="460"/>
      <c r="KW34" s="460"/>
      <c r="KX34" s="460"/>
      <c r="KY34" s="460"/>
      <c r="KZ34" s="460"/>
      <c r="LA34" s="460"/>
      <c r="LB34" s="460"/>
      <c r="LC34" s="460"/>
      <c r="LD34" s="460"/>
      <c r="LE34" s="460"/>
      <c r="LF34" s="460"/>
      <c r="LG34" s="460"/>
      <c r="LH34" s="460"/>
      <c r="LI34" s="460"/>
      <c r="LJ34" s="460"/>
      <c r="LK34" s="460"/>
      <c r="LL34" s="460"/>
      <c r="LM34" s="460"/>
      <c r="LN34" s="460"/>
      <c r="LO34" s="460"/>
      <c r="LP34" s="460"/>
      <c r="LQ34" s="460"/>
      <c r="LR34" s="460"/>
      <c r="LS34" s="460"/>
      <c r="LT34" s="460"/>
      <c r="LU34" s="460"/>
      <c r="LV34" s="460"/>
      <c r="LW34" s="460"/>
      <c r="LX34" s="460"/>
      <c r="LY34" s="460"/>
      <c r="LZ34" s="460"/>
      <c r="MA34" s="460"/>
      <c r="MB34" s="460"/>
      <c r="MC34" s="460"/>
      <c r="MD34" s="460"/>
      <c r="ME34" s="460"/>
      <c r="MF34" s="460"/>
      <c r="MG34" s="460"/>
      <c r="MH34" s="460"/>
      <c r="MI34" s="460"/>
      <c r="MJ34" s="460"/>
      <c r="MK34" s="460"/>
      <c r="ML34" s="460"/>
      <c r="MM34" s="460"/>
      <c r="MN34" s="460"/>
      <c r="MO34" s="460"/>
      <c r="MP34" s="460"/>
      <c r="MQ34" s="460"/>
      <c r="MR34" s="460"/>
      <c r="MS34" s="460"/>
      <c r="MT34" s="460"/>
      <c r="MU34" s="460"/>
      <c r="MV34" s="460"/>
      <c r="MW34" s="460"/>
      <c r="MX34" s="460"/>
      <c r="MY34" s="460"/>
      <c r="MZ34" s="460"/>
      <c r="NA34" s="460"/>
      <c r="NB34" s="460"/>
      <c r="NC34" s="460"/>
      <c r="ND34" s="460"/>
      <c r="NE34" s="460"/>
      <c r="NF34" s="460"/>
      <c r="NG34" s="460"/>
      <c r="NH34" s="460"/>
      <c r="NI34" s="460"/>
      <c r="NJ34" s="460"/>
      <c r="NK34" s="460"/>
      <c r="NL34" s="460"/>
      <c r="NM34" s="460"/>
      <c r="NN34" s="460"/>
      <c r="NO34" s="460"/>
      <c r="NP34" s="460"/>
      <c r="NQ34" s="460"/>
      <c r="NR34" s="460"/>
      <c r="NS34" s="460"/>
      <c r="NT34" s="460"/>
      <c r="NU34" s="460"/>
      <c r="NV34" s="460"/>
      <c r="NW34" s="460"/>
      <c r="NX34" s="460"/>
      <c r="NY34" s="460"/>
      <c r="NZ34" s="460"/>
      <c r="OA34" s="460"/>
      <c r="OB34" s="460"/>
      <c r="OC34" s="460"/>
      <c r="OD34" s="460"/>
      <c r="OE34" s="460"/>
      <c r="OF34" s="460"/>
      <c r="OG34" s="460"/>
      <c r="OH34" s="460"/>
      <c r="OI34" s="460"/>
      <c r="OJ34" s="460"/>
      <c r="OK34" s="460"/>
      <c r="OL34" s="460"/>
      <c r="OM34" s="460"/>
      <c r="ON34" s="460"/>
      <c r="OO34" s="460"/>
      <c r="OP34" s="460"/>
      <c r="OQ34" s="460"/>
      <c r="OR34" s="460"/>
      <c r="OS34" s="460"/>
      <c r="OT34" s="460"/>
      <c r="OU34" s="460"/>
      <c r="OV34" s="460"/>
      <c r="OW34" s="460"/>
      <c r="OX34" s="460"/>
      <c r="OY34" s="460"/>
      <c r="OZ34" s="460"/>
      <c r="PA34" s="460"/>
      <c r="PB34" s="460"/>
      <c r="PC34" s="460"/>
      <c r="PD34" s="460"/>
      <c r="PE34" s="460"/>
      <c r="PF34" s="460"/>
      <c r="PG34" s="460"/>
      <c r="PH34" s="460"/>
      <c r="PI34" s="460"/>
      <c r="PJ34" s="460"/>
      <c r="PK34" s="460"/>
      <c r="PL34" s="460"/>
      <c r="PM34" s="460"/>
      <c r="PN34" s="460"/>
      <c r="PO34" s="460"/>
      <c r="PP34" s="460"/>
      <c r="PQ34" s="460"/>
      <c r="PR34" s="460"/>
      <c r="PS34" s="460"/>
      <c r="PT34" s="460"/>
      <c r="PU34" s="460"/>
      <c r="PV34" s="460"/>
      <c r="PW34" s="460"/>
      <c r="PX34" s="460"/>
      <c r="PY34" s="460"/>
      <c r="PZ34" s="460"/>
      <c r="QA34" s="460"/>
      <c r="QB34" s="460"/>
      <c r="QC34" s="460"/>
      <c r="QD34" s="460"/>
      <c r="QE34" s="460"/>
      <c r="QF34" s="460"/>
      <c r="QG34" s="460"/>
      <c r="QH34" s="460"/>
      <c r="QI34" s="460"/>
      <c r="QJ34" s="460"/>
      <c r="QK34" s="460"/>
      <c r="QL34" s="460"/>
      <c r="QM34" s="460"/>
      <c r="QN34" s="460"/>
      <c r="QO34" s="460"/>
      <c r="QP34" s="460"/>
      <c r="QQ34" s="460"/>
      <c r="QR34" s="460"/>
      <c r="QS34" s="460"/>
      <c r="QT34" s="460"/>
      <c r="QU34" s="460"/>
      <c r="QV34" s="460"/>
      <c r="QW34" s="460"/>
      <c r="QX34" s="460"/>
      <c r="QY34" s="460"/>
      <c r="QZ34" s="460"/>
      <c r="RA34" s="460"/>
      <c r="RB34" s="460"/>
      <c r="RC34" s="460"/>
      <c r="RD34" s="460"/>
      <c r="RE34" s="460"/>
      <c r="RF34" s="460"/>
      <c r="RG34" s="460"/>
      <c r="RH34" s="460"/>
      <c r="RI34" s="460"/>
      <c r="RJ34" s="460"/>
      <c r="RK34" s="460"/>
      <c r="RL34" s="460"/>
      <c r="RM34" s="460"/>
      <c r="RN34" s="460"/>
      <c r="RO34" s="460"/>
      <c r="RP34" s="460"/>
      <c r="RQ34" s="460"/>
      <c r="RR34" s="460"/>
      <c r="RS34" s="460"/>
      <c r="RT34" s="460"/>
      <c r="RU34" s="460"/>
      <c r="RV34" s="460"/>
      <c r="RW34" s="460"/>
      <c r="RX34" s="460"/>
      <c r="RY34" s="460"/>
      <c r="RZ34" s="460"/>
      <c r="SA34" s="460"/>
      <c r="SB34" s="460"/>
      <c r="SC34" s="460"/>
      <c r="SD34" s="460"/>
      <c r="SE34" s="460"/>
      <c r="SF34" s="460"/>
      <c r="SG34" s="460"/>
      <c r="SH34" s="460"/>
      <c r="SI34" s="460"/>
      <c r="SJ34" s="460"/>
      <c r="SK34" s="460"/>
      <c r="SL34" s="460"/>
      <c r="SM34" s="460"/>
      <c r="SN34" s="460"/>
      <c r="SO34" s="460"/>
      <c r="SP34" s="460"/>
      <c r="SQ34" s="460"/>
      <c r="SR34" s="460"/>
      <c r="SS34" s="460"/>
      <c r="ST34" s="460"/>
      <c r="SU34" s="460"/>
      <c r="SV34" s="460"/>
      <c r="SW34" s="460"/>
      <c r="SX34" s="460"/>
      <c r="SY34" s="460"/>
      <c r="SZ34" s="460"/>
      <c r="TA34" s="460"/>
      <c r="TB34" s="460"/>
      <c r="TC34" s="460"/>
      <c r="TD34" s="460"/>
      <c r="TE34" s="460"/>
      <c r="TF34" s="460"/>
      <c r="TG34" s="460"/>
      <c r="TH34" s="460"/>
      <c r="TI34" s="460"/>
      <c r="TJ34" s="460"/>
      <c r="TK34" s="460"/>
      <c r="TL34" s="460"/>
      <c r="TM34" s="460"/>
      <c r="TN34" s="460"/>
      <c r="TO34" s="460"/>
      <c r="TP34" s="460"/>
      <c r="TQ34" s="460"/>
      <c r="TR34" s="460"/>
      <c r="TS34" s="460"/>
      <c r="TT34" s="460"/>
      <c r="TU34" s="460"/>
      <c r="TV34" s="460"/>
      <c r="TW34" s="460"/>
      <c r="TX34" s="460"/>
      <c r="TY34" s="460"/>
      <c r="TZ34" s="460"/>
      <c r="UA34" s="460"/>
      <c r="UB34" s="460"/>
      <c r="UC34" s="460"/>
      <c r="UD34" s="460"/>
      <c r="UE34" s="460"/>
      <c r="UF34" s="460"/>
      <c r="UG34" s="460"/>
      <c r="UH34" s="460"/>
      <c r="UI34" s="460"/>
      <c r="UJ34" s="460"/>
      <c r="UK34" s="460"/>
      <c r="UL34" s="460"/>
      <c r="UM34" s="460"/>
      <c r="UN34" s="460"/>
      <c r="UO34" s="460"/>
      <c r="UP34" s="460"/>
      <c r="UQ34" s="460"/>
      <c r="UR34" s="460"/>
      <c r="US34" s="460"/>
      <c r="UT34" s="460"/>
      <c r="UU34" s="460"/>
      <c r="UV34" s="460"/>
      <c r="UW34" s="460"/>
      <c r="UX34" s="460"/>
      <c r="UY34" s="460"/>
      <c r="UZ34" s="460"/>
      <c r="VA34" s="460"/>
      <c r="VB34" s="460"/>
      <c r="VC34" s="460"/>
      <c r="VD34" s="460"/>
      <c r="VE34" s="460"/>
      <c r="VF34" s="460"/>
      <c r="VG34" s="460"/>
      <c r="VH34" s="460"/>
      <c r="VI34" s="460"/>
      <c r="VJ34" s="460"/>
      <c r="VK34" s="460"/>
      <c r="VL34" s="460"/>
      <c r="VM34" s="460"/>
      <c r="VN34" s="460"/>
      <c r="VO34" s="460"/>
      <c r="VP34" s="460"/>
      <c r="VQ34" s="460"/>
      <c r="VR34" s="460"/>
      <c r="VS34" s="460"/>
      <c r="VT34" s="460"/>
      <c r="VU34" s="460"/>
      <c r="VV34" s="460"/>
      <c r="VW34" s="460"/>
      <c r="VX34" s="460"/>
      <c r="VY34" s="460"/>
      <c r="VZ34" s="460"/>
      <c r="WA34" s="460"/>
      <c r="WB34" s="460"/>
      <c r="WC34" s="460"/>
      <c r="WD34" s="460"/>
      <c r="WE34" s="460"/>
      <c r="WF34" s="460"/>
      <c r="WG34" s="460"/>
      <c r="WH34" s="460"/>
      <c r="WI34" s="460"/>
      <c r="WJ34" s="460"/>
      <c r="WK34" s="460"/>
      <c r="WL34" s="460"/>
      <c r="WM34" s="460"/>
      <c r="WN34" s="460"/>
      <c r="WO34" s="460"/>
      <c r="WP34" s="460"/>
      <c r="WQ34" s="460"/>
      <c r="WR34" s="460"/>
      <c r="WS34" s="460"/>
      <c r="WT34" s="460"/>
      <c r="WU34" s="460"/>
      <c r="WV34" s="460"/>
      <c r="WW34" s="460"/>
      <c r="WX34" s="460"/>
      <c r="WY34" s="460"/>
      <c r="WZ34" s="460"/>
      <c r="XA34" s="460"/>
      <c r="XB34" s="460"/>
      <c r="XC34" s="460"/>
      <c r="XD34" s="460"/>
      <c r="XE34" s="460"/>
      <c r="XF34" s="460"/>
      <c r="XG34" s="460"/>
      <c r="XH34" s="460"/>
      <c r="XI34" s="460"/>
      <c r="XJ34" s="460"/>
      <c r="XK34" s="460"/>
      <c r="XL34" s="460"/>
      <c r="XM34" s="460"/>
      <c r="XN34" s="460"/>
      <c r="XO34" s="460"/>
      <c r="XP34" s="460"/>
      <c r="XQ34" s="460"/>
      <c r="XR34" s="460"/>
      <c r="XS34" s="460"/>
      <c r="XT34" s="460"/>
      <c r="XU34" s="460"/>
      <c r="XV34" s="460"/>
      <c r="XW34" s="460"/>
      <c r="XX34" s="460"/>
      <c r="XY34" s="460"/>
      <c r="XZ34" s="460"/>
      <c r="YA34" s="460"/>
      <c r="YB34" s="460"/>
      <c r="YC34" s="460"/>
      <c r="YD34" s="460"/>
      <c r="YE34" s="460"/>
      <c r="YF34" s="460"/>
      <c r="YG34" s="460"/>
      <c r="YH34" s="460"/>
      <c r="YI34" s="460"/>
      <c r="YJ34" s="460"/>
      <c r="YK34" s="460"/>
      <c r="YL34" s="460"/>
      <c r="YM34" s="460"/>
      <c r="YN34" s="460"/>
      <c r="YO34" s="460"/>
      <c r="YP34" s="460"/>
      <c r="YQ34" s="460"/>
      <c r="YR34" s="460"/>
      <c r="YS34" s="460"/>
      <c r="YT34" s="460"/>
      <c r="YU34" s="460"/>
      <c r="YV34" s="460"/>
      <c r="YW34" s="460"/>
      <c r="YX34" s="460"/>
      <c r="YY34" s="460"/>
      <c r="YZ34" s="460"/>
      <c r="ZA34" s="460"/>
      <c r="ZB34" s="460"/>
      <c r="ZC34" s="460"/>
      <c r="ZD34" s="460"/>
      <c r="ZE34" s="460"/>
      <c r="ZF34" s="460"/>
      <c r="ZG34" s="460"/>
      <c r="ZH34" s="460"/>
      <c r="ZI34" s="460"/>
      <c r="ZJ34" s="460"/>
      <c r="ZK34" s="460"/>
      <c r="ZL34" s="460"/>
      <c r="ZM34" s="460"/>
      <c r="ZN34" s="460"/>
      <c r="ZO34" s="460"/>
      <c r="ZP34" s="460"/>
      <c r="ZQ34" s="460"/>
      <c r="ZR34" s="460"/>
      <c r="ZS34" s="460"/>
      <c r="ZT34" s="460"/>
      <c r="ZU34" s="460"/>
      <c r="ZV34" s="460"/>
      <c r="ZW34" s="460"/>
      <c r="ZX34" s="460"/>
      <c r="ZY34" s="460"/>
      <c r="ZZ34" s="460"/>
      <c r="AAA34" s="460"/>
      <c r="AAB34" s="460"/>
      <c r="AAC34" s="460"/>
      <c r="AAD34" s="460"/>
      <c r="AAE34" s="460"/>
      <c r="AAF34" s="460"/>
      <c r="AAG34" s="460"/>
      <c r="AAH34" s="460"/>
      <c r="AAI34" s="460"/>
      <c r="AAJ34" s="460"/>
      <c r="AAK34" s="460"/>
      <c r="AAL34" s="460"/>
      <c r="AAM34" s="460"/>
      <c r="AAN34" s="460"/>
      <c r="AAO34" s="460"/>
      <c r="AAP34" s="460"/>
      <c r="AAQ34" s="460"/>
      <c r="AAR34" s="460"/>
      <c r="AAS34" s="460"/>
      <c r="AAT34" s="460"/>
      <c r="AAU34" s="460"/>
      <c r="AAV34" s="460"/>
      <c r="AAW34" s="460"/>
      <c r="AAX34" s="460"/>
      <c r="AAY34" s="460"/>
      <c r="AAZ34" s="460"/>
      <c r="ABA34" s="460"/>
      <c r="ABB34" s="460"/>
      <c r="ABC34" s="460"/>
      <c r="ABD34" s="460"/>
      <c r="ABE34" s="460"/>
      <c r="ABF34" s="460"/>
      <c r="ABG34" s="460"/>
      <c r="ABH34" s="460"/>
      <c r="ABI34" s="460"/>
      <c r="ABJ34" s="460"/>
      <c r="ABK34" s="460"/>
      <c r="ABL34" s="460"/>
      <c r="ABM34" s="460"/>
      <c r="ABN34" s="460"/>
      <c r="ABO34" s="460"/>
      <c r="ABP34" s="460"/>
      <c r="ABQ34" s="460"/>
      <c r="ABR34" s="460"/>
      <c r="ABS34" s="460"/>
      <c r="ABT34" s="460"/>
      <c r="ABU34" s="460"/>
      <c r="ABV34" s="460"/>
      <c r="ABW34" s="460"/>
      <c r="ABX34" s="460"/>
      <c r="ABY34" s="460"/>
      <c r="ABZ34" s="460"/>
      <c r="ACA34" s="460"/>
      <c r="ACB34" s="460"/>
      <c r="ACC34" s="460"/>
      <c r="ACD34" s="460"/>
      <c r="ACE34" s="460"/>
      <c r="ACF34" s="460"/>
      <c r="ACG34" s="460"/>
      <c r="ACH34" s="460"/>
      <c r="ACI34" s="460"/>
      <c r="ACJ34" s="460"/>
      <c r="ACK34" s="460"/>
      <c r="ACL34" s="460"/>
      <c r="ACM34" s="460"/>
      <c r="ACN34" s="460"/>
      <c r="ACO34" s="460"/>
      <c r="ACP34" s="460"/>
      <c r="ACQ34" s="460"/>
      <c r="ACR34" s="460"/>
      <c r="ACS34" s="460"/>
      <c r="ACT34" s="460"/>
      <c r="ACU34" s="460"/>
      <c r="ACV34" s="460"/>
      <c r="ACW34" s="460"/>
      <c r="ACX34" s="460"/>
      <c r="ACY34" s="460"/>
      <c r="ACZ34" s="460"/>
      <c r="ADA34" s="460"/>
      <c r="ADB34" s="460"/>
      <c r="ADC34" s="460"/>
      <c r="ADD34" s="460"/>
      <c r="ADE34" s="460"/>
      <c r="ADF34" s="460"/>
      <c r="ADG34" s="460"/>
      <c r="ADH34" s="460"/>
      <c r="ADI34" s="460"/>
      <c r="ADJ34" s="460"/>
      <c r="ADK34" s="460"/>
      <c r="ADL34" s="460"/>
      <c r="ADM34" s="460"/>
      <c r="ADN34" s="460"/>
      <c r="ADO34" s="460"/>
      <c r="ADP34" s="460"/>
      <c r="ADQ34" s="460"/>
      <c r="ADR34" s="460"/>
      <c r="ADS34" s="460"/>
      <c r="ADT34" s="460"/>
      <c r="ADU34" s="460"/>
      <c r="ADV34" s="460"/>
      <c r="ADW34" s="460"/>
      <c r="ADX34" s="460"/>
      <c r="ADY34" s="460"/>
      <c r="ADZ34" s="460"/>
      <c r="AEA34" s="460"/>
      <c r="AEB34" s="460"/>
      <c r="AEC34" s="460"/>
      <c r="AED34" s="460"/>
      <c r="AEE34" s="460"/>
      <c r="AEF34" s="460"/>
      <c r="AEG34" s="460"/>
      <c r="AEH34" s="460"/>
      <c r="AEI34" s="460"/>
      <c r="AEJ34" s="460"/>
      <c r="AEK34" s="460"/>
      <c r="AEL34" s="460"/>
      <c r="AEM34" s="460"/>
      <c r="AEN34" s="460"/>
      <c r="AEO34" s="460"/>
      <c r="AEP34" s="460"/>
      <c r="AEQ34" s="460"/>
      <c r="AER34" s="460"/>
      <c r="AES34" s="460"/>
      <c r="AET34" s="460"/>
      <c r="AEU34" s="460"/>
      <c r="AEV34" s="460"/>
      <c r="AEW34" s="460"/>
      <c r="AEX34" s="460"/>
      <c r="AEY34" s="460"/>
      <c r="AEZ34" s="460"/>
      <c r="AFA34" s="460"/>
      <c r="AFB34" s="460"/>
      <c r="AFC34" s="460"/>
      <c r="AFD34" s="460"/>
      <c r="AFE34" s="460"/>
      <c r="AFF34" s="460"/>
      <c r="AFG34" s="460"/>
      <c r="AFH34" s="460"/>
      <c r="AFI34" s="460"/>
      <c r="AFJ34" s="460"/>
      <c r="AFK34" s="460"/>
      <c r="AFL34" s="460"/>
      <c r="AFM34" s="460"/>
      <c r="AFN34" s="460"/>
      <c r="AFO34" s="460"/>
      <c r="AFP34" s="460"/>
      <c r="AFQ34" s="460"/>
      <c r="AFR34" s="460"/>
      <c r="AFS34" s="460"/>
      <c r="AFT34" s="460"/>
      <c r="AFU34" s="460"/>
    </row>
    <row r="35" spans="1:853" s="467" customFormat="1">
      <c r="A35" s="14"/>
      <c r="B35" s="11"/>
      <c r="C35" s="11"/>
      <c r="D35" s="11" t="s">
        <v>1120</v>
      </c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360"/>
      <c r="AB35" s="360"/>
      <c r="AC35" s="360"/>
      <c r="AD35" s="360"/>
      <c r="AE35" s="360"/>
      <c r="AF35" s="360"/>
      <c r="AG35" s="360"/>
      <c r="AH35" s="360"/>
      <c r="AI35" s="360"/>
      <c r="AJ35" s="360"/>
      <c r="AK35" s="360"/>
      <c r="AL35" s="360"/>
      <c r="AM35" s="360"/>
      <c r="AN35" s="360"/>
      <c r="AO35" s="360"/>
      <c r="AP35" s="360"/>
      <c r="AQ35" s="360"/>
      <c r="AR35" s="360"/>
      <c r="AS35" s="360"/>
      <c r="AT35" s="360"/>
      <c r="AU35" s="360"/>
      <c r="AV35" s="360"/>
      <c r="AW35" s="360"/>
      <c r="AX35" s="360"/>
      <c r="AY35" s="360"/>
      <c r="AZ35" s="360"/>
      <c r="BA35" s="360"/>
      <c r="BB35" s="360"/>
      <c r="BC35" s="360"/>
      <c r="BD35" s="360"/>
      <c r="BE35" s="360"/>
      <c r="BF35" s="360"/>
      <c r="BG35" s="360"/>
      <c r="BH35" s="360"/>
      <c r="BI35" s="360"/>
      <c r="BJ35" s="360"/>
      <c r="BK35" s="360"/>
      <c r="BL35" s="360"/>
      <c r="BM35" s="360"/>
      <c r="BN35" s="360"/>
      <c r="BO35" s="460"/>
      <c r="BP35" s="460"/>
      <c r="BQ35" s="460"/>
      <c r="BR35" s="460"/>
      <c r="BS35" s="460"/>
      <c r="BT35" s="460"/>
      <c r="BU35" s="460"/>
      <c r="BV35" s="460"/>
      <c r="BW35" s="460"/>
      <c r="BX35" s="460"/>
      <c r="BY35" s="460"/>
      <c r="BZ35" s="460"/>
      <c r="CA35" s="460"/>
      <c r="CB35" s="460"/>
      <c r="CC35" s="460"/>
      <c r="CD35" s="460"/>
      <c r="CE35" s="460"/>
      <c r="CF35" s="460"/>
      <c r="CG35" s="460"/>
      <c r="CH35" s="460"/>
      <c r="CI35" s="460"/>
      <c r="CJ35" s="460"/>
      <c r="CK35" s="460"/>
      <c r="CL35" s="460"/>
      <c r="CM35" s="460"/>
      <c r="CN35" s="460"/>
      <c r="CO35" s="460"/>
      <c r="CP35" s="460"/>
      <c r="CQ35" s="460"/>
      <c r="CR35" s="460"/>
      <c r="CS35" s="460"/>
      <c r="CT35" s="460"/>
      <c r="CU35" s="460"/>
      <c r="CV35" s="460"/>
      <c r="CW35" s="460"/>
      <c r="CX35" s="460"/>
      <c r="CY35" s="460"/>
      <c r="CZ35" s="460"/>
      <c r="DA35" s="460"/>
      <c r="DB35" s="460"/>
      <c r="DC35" s="460"/>
      <c r="DD35" s="460"/>
      <c r="DE35" s="460"/>
      <c r="DF35" s="460"/>
      <c r="DG35" s="460"/>
      <c r="DH35" s="460"/>
      <c r="DI35" s="460"/>
      <c r="DJ35" s="460"/>
      <c r="DK35" s="460"/>
      <c r="DL35" s="460"/>
      <c r="DM35" s="460"/>
      <c r="DN35" s="460"/>
      <c r="DO35" s="460"/>
      <c r="DP35" s="460"/>
      <c r="DQ35" s="460"/>
      <c r="DR35" s="460"/>
      <c r="DS35" s="460"/>
      <c r="DT35" s="460"/>
      <c r="DU35" s="460"/>
      <c r="DV35" s="460"/>
      <c r="DW35" s="460"/>
      <c r="DX35" s="460"/>
      <c r="DY35" s="460"/>
      <c r="DZ35" s="460"/>
      <c r="EA35" s="460"/>
      <c r="EB35" s="460"/>
      <c r="EC35" s="460"/>
      <c r="ED35" s="460"/>
      <c r="EE35" s="460"/>
      <c r="EF35" s="460"/>
      <c r="EG35" s="460"/>
      <c r="EH35" s="460"/>
      <c r="EI35" s="460"/>
      <c r="EJ35" s="460"/>
      <c r="EK35" s="460"/>
      <c r="EL35" s="460"/>
      <c r="EM35" s="460"/>
      <c r="EN35" s="460"/>
      <c r="EO35" s="460"/>
      <c r="EP35" s="460"/>
      <c r="EQ35" s="460"/>
      <c r="ER35" s="460"/>
      <c r="ES35" s="460"/>
      <c r="ET35" s="460"/>
      <c r="EU35" s="460"/>
      <c r="EV35" s="460"/>
      <c r="EW35" s="460"/>
      <c r="EX35" s="460"/>
      <c r="EY35" s="460"/>
      <c r="EZ35" s="460"/>
      <c r="FA35" s="460"/>
      <c r="FB35" s="460"/>
      <c r="FC35" s="460"/>
      <c r="FD35" s="460"/>
      <c r="FE35" s="460"/>
      <c r="FF35" s="460"/>
      <c r="FG35" s="460"/>
      <c r="FH35" s="460"/>
      <c r="FI35" s="460"/>
      <c r="FJ35" s="460"/>
      <c r="FK35" s="460"/>
      <c r="FL35" s="460"/>
      <c r="FM35" s="460"/>
      <c r="FN35" s="460"/>
      <c r="FO35" s="460"/>
      <c r="FP35" s="460"/>
      <c r="FQ35" s="460"/>
      <c r="FR35" s="460"/>
      <c r="FS35" s="460"/>
      <c r="FT35" s="460"/>
      <c r="FU35" s="460"/>
      <c r="FV35" s="460"/>
      <c r="FW35" s="460"/>
      <c r="FX35" s="460"/>
      <c r="FY35" s="460"/>
      <c r="FZ35" s="460"/>
      <c r="GA35" s="460"/>
      <c r="GB35" s="460"/>
      <c r="GC35" s="460"/>
      <c r="GD35" s="460"/>
      <c r="GE35" s="460"/>
      <c r="GF35" s="460"/>
      <c r="GG35" s="460"/>
      <c r="GH35" s="460"/>
      <c r="GI35" s="460"/>
      <c r="GJ35" s="460"/>
      <c r="GK35" s="460"/>
      <c r="GL35" s="460"/>
      <c r="GM35" s="460"/>
      <c r="GN35" s="460"/>
      <c r="GO35" s="460"/>
      <c r="GP35" s="460"/>
      <c r="GQ35" s="460"/>
      <c r="GR35" s="460"/>
      <c r="GS35" s="460"/>
      <c r="GT35" s="460"/>
      <c r="GU35" s="460"/>
      <c r="GV35" s="460"/>
      <c r="GW35" s="460"/>
      <c r="GX35" s="460"/>
      <c r="GY35" s="460"/>
      <c r="GZ35" s="460"/>
      <c r="HA35" s="460"/>
      <c r="HB35" s="460"/>
      <c r="HC35" s="460"/>
      <c r="HD35" s="460"/>
      <c r="HE35" s="460"/>
      <c r="HF35" s="460"/>
      <c r="HG35" s="460"/>
      <c r="HH35" s="460"/>
      <c r="HI35" s="460"/>
      <c r="HJ35" s="460"/>
      <c r="HK35" s="460"/>
      <c r="HL35" s="460"/>
      <c r="HM35" s="460"/>
      <c r="HN35" s="460"/>
      <c r="HO35" s="460"/>
      <c r="HP35" s="460"/>
      <c r="HQ35" s="460"/>
      <c r="HR35" s="460"/>
      <c r="HS35" s="460"/>
      <c r="HT35" s="460"/>
      <c r="HU35" s="460"/>
      <c r="HV35" s="460"/>
      <c r="HW35" s="460"/>
      <c r="HX35" s="460"/>
      <c r="HY35" s="460"/>
      <c r="HZ35" s="460"/>
      <c r="IA35" s="460"/>
      <c r="IB35" s="460"/>
      <c r="IC35" s="460"/>
      <c r="ID35" s="460"/>
      <c r="IE35" s="460"/>
      <c r="IF35" s="460"/>
      <c r="IG35" s="460"/>
      <c r="IH35" s="460"/>
      <c r="II35" s="460"/>
      <c r="IJ35" s="460"/>
      <c r="IK35" s="460"/>
      <c r="IL35" s="460"/>
      <c r="IM35" s="460"/>
      <c r="IN35" s="460"/>
      <c r="IO35" s="460"/>
      <c r="IP35" s="460"/>
      <c r="IQ35" s="460"/>
      <c r="IR35" s="460"/>
      <c r="IS35" s="460"/>
      <c r="IT35" s="460"/>
      <c r="IU35" s="460"/>
      <c r="IV35" s="460"/>
      <c r="IW35" s="460"/>
      <c r="IX35" s="460"/>
      <c r="IY35" s="460"/>
      <c r="IZ35" s="460"/>
      <c r="JA35" s="460"/>
      <c r="JB35" s="460"/>
      <c r="JC35" s="460"/>
      <c r="JD35" s="460"/>
      <c r="JE35" s="460"/>
      <c r="JF35" s="460"/>
      <c r="JG35" s="460"/>
      <c r="JH35" s="460"/>
      <c r="JI35" s="460"/>
      <c r="JJ35" s="460"/>
      <c r="JK35" s="460"/>
      <c r="JL35" s="460"/>
      <c r="JM35" s="460"/>
      <c r="JN35" s="460"/>
      <c r="JO35" s="460"/>
      <c r="JP35" s="460"/>
      <c r="JQ35" s="460"/>
      <c r="JR35" s="460"/>
      <c r="JS35" s="460"/>
      <c r="JT35" s="460"/>
      <c r="JU35" s="460"/>
      <c r="JV35" s="460"/>
      <c r="JW35" s="460"/>
      <c r="JX35" s="460"/>
      <c r="JY35" s="460"/>
      <c r="JZ35" s="460"/>
      <c r="KA35" s="460"/>
      <c r="KB35" s="460"/>
      <c r="KC35" s="460"/>
      <c r="KD35" s="460"/>
      <c r="KE35" s="460"/>
      <c r="KF35" s="460"/>
      <c r="KG35" s="460"/>
      <c r="KH35" s="460"/>
      <c r="KI35" s="460"/>
      <c r="KJ35" s="460"/>
      <c r="KK35" s="460"/>
      <c r="KL35" s="460"/>
      <c r="KM35" s="460"/>
      <c r="KN35" s="460"/>
      <c r="KO35" s="460"/>
      <c r="KP35" s="460"/>
      <c r="KQ35" s="460"/>
      <c r="KR35" s="460"/>
      <c r="KS35" s="460"/>
      <c r="KT35" s="460"/>
      <c r="KU35" s="460"/>
      <c r="KV35" s="460"/>
      <c r="KW35" s="460"/>
      <c r="KX35" s="460"/>
      <c r="KY35" s="460"/>
      <c r="KZ35" s="460"/>
      <c r="LA35" s="460"/>
      <c r="LB35" s="460"/>
      <c r="LC35" s="460"/>
      <c r="LD35" s="460"/>
      <c r="LE35" s="460"/>
      <c r="LF35" s="460"/>
      <c r="LG35" s="460"/>
      <c r="LH35" s="460"/>
      <c r="LI35" s="460"/>
      <c r="LJ35" s="460"/>
      <c r="LK35" s="460"/>
      <c r="LL35" s="460"/>
      <c r="LM35" s="460"/>
      <c r="LN35" s="460"/>
      <c r="LO35" s="460"/>
      <c r="LP35" s="460"/>
      <c r="LQ35" s="460"/>
      <c r="LR35" s="460"/>
      <c r="LS35" s="460"/>
      <c r="LT35" s="460"/>
      <c r="LU35" s="460"/>
      <c r="LV35" s="460"/>
      <c r="LW35" s="460"/>
      <c r="LX35" s="460"/>
      <c r="LY35" s="460"/>
      <c r="LZ35" s="460"/>
      <c r="MA35" s="460"/>
      <c r="MB35" s="460"/>
      <c r="MC35" s="460"/>
      <c r="MD35" s="460"/>
      <c r="ME35" s="460"/>
      <c r="MF35" s="460"/>
      <c r="MG35" s="460"/>
      <c r="MH35" s="460"/>
      <c r="MI35" s="460"/>
      <c r="MJ35" s="460"/>
      <c r="MK35" s="460"/>
      <c r="ML35" s="460"/>
      <c r="MM35" s="460"/>
      <c r="MN35" s="460"/>
      <c r="MO35" s="460"/>
      <c r="MP35" s="460"/>
      <c r="MQ35" s="460"/>
      <c r="MR35" s="460"/>
      <c r="MS35" s="460"/>
      <c r="MT35" s="460"/>
      <c r="MU35" s="460"/>
      <c r="MV35" s="460"/>
      <c r="MW35" s="460"/>
      <c r="MX35" s="460"/>
      <c r="MY35" s="460"/>
      <c r="MZ35" s="460"/>
      <c r="NA35" s="460"/>
      <c r="NB35" s="460"/>
      <c r="NC35" s="460"/>
      <c r="ND35" s="460"/>
      <c r="NE35" s="460"/>
      <c r="NF35" s="460"/>
      <c r="NG35" s="460"/>
      <c r="NH35" s="460"/>
      <c r="NI35" s="460"/>
      <c r="NJ35" s="460"/>
      <c r="NK35" s="460"/>
      <c r="NL35" s="460"/>
      <c r="NM35" s="460"/>
      <c r="NN35" s="460"/>
      <c r="NO35" s="460"/>
      <c r="NP35" s="460"/>
      <c r="NQ35" s="460"/>
      <c r="NR35" s="460"/>
      <c r="NS35" s="460"/>
      <c r="NT35" s="460"/>
      <c r="NU35" s="460"/>
      <c r="NV35" s="460"/>
      <c r="NW35" s="460"/>
      <c r="NX35" s="460"/>
      <c r="NY35" s="460"/>
      <c r="NZ35" s="460"/>
      <c r="OA35" s="460"/>
      <c r="OB35" s="460"/>
      <c r="OC35" s="460"/>
      <c r="OD35" s="460"/>
      <c r="OE35" s="460"/>
      <c r="OF35" s="460"/>
      <c r="OG35" s="460"/>
      <c r="OH35" s="460"/>
      <c r="OI35" s="460"/>
      <c r="OJ35" s="460"/>
      <c r="OK35" s="460"/>
      <c r="OL35" s="460"/>
      <c r="OM35" s="460"/>
      <c r="ON35" s="460"/>
      <c r="OO35" s="460"/>
      <c r="OP35" s="460"/>
      <c r="OQ35" s="460"/>
      <c r="OR35" s="460"/>
      <c r="OS35" s="460"/>
      <c r="OT35" s="460"/>
      <c r="OU35" s="460"/>
      <c r="OV35" s="460"/>
      <c r="OW35" s="460"/>
      <c r="OX35" s="460"/>
      <c r="OY35" s="460"/>
      <c r="OZ35" s="460"/>
      <c r="PA35" s="460"/>
      <c r="PB35" s="460"/>
      <c r="PC35" s="460"/>
      <c r="PD35" s="460"/>
      <c r="PE35" s="460"/>
      <c r="PF35" s="460"/>
      <c r="PG35" s="460"/>
      <c r="PH35" s="460"/>
      <c r="PI35" s="460"/>
      <c r="PJ35" s="460"/>
      <c r="PK35" s="460"/>
      <c r="PL35" s="460"/>
      <c r="PM35" s="460"/>
      <c r="PN35" s="460"/>
      <c r="PO35" s="460"/>
      <c r="PP35" s="460"/>
      <c r="PQ35" s="460"/>
      <c r="PR35" s="460"/>
      <c r="PS35" s="460"/>
      <c r="PT35" s="460"/>
      <c r="PU35" s="460"/>
      <c r="PV35" s="460"/>
      <c r="PW35" s="460"/>
      <c r="PX35" s="460"/>
      <c r="PY35" s="460"/>
      <c r="PZ35" s="460"/>
      <c r="QA35" s="460"/>
      <c r="QB35" s="460"/>
      <c r="QC35" s="460"/>
      <c r="QD35" s="460"/>
      <c r="QE35" s="460"/>
      <c r="QF35" s="460"/>
      <c r="QG35" s="460"/>
      <c r="QH35" s="460"/>
      <c r="QI35" s="460"/>
      <c r="QJ35" s="460"/>
      <c r="QK35" s="460"/>
      <c r="QL35" s="460"/>
      <c r="QM35" s="460"/>
      <c r="QN35" s="460"/>
      <c r="QO35" s="460"/>
      <c r="QP35" s="460"/>
      <c r="QQ35" s="460"/>
      <c r="QR35" s="460"/>
      <c r="QS35" s="460"/>
      <c r="QT35" s="460"/>
      <c r="QU35" s="460"/>
      <c r="QV35" s="460"/>
      <c r="QW35" s="460"/>
      <c r="QX35" s="460"/>
      <c r="QY35" s="460"/>
      <c r="QZ35" s="460"/>
      <c r="RA35" s="460"/>
      <c r="RB35" s="460"/>
      <c r="RC35" s="460"/>
      <c r="RD35" s="460"/>
      <c r="RE35" s="460"/>
      <c r="RF35" s="460"/>
      <c r="RG35" s="460"/>
      <c r="RH35" s="460"/>
      <c r="RI35" s="460"/>
      <c r="RJ35" s="460"/>
      <c r="RK35" s="460"/>
      <c r="RL35" s="460"/>
      <c r="RM35" s="460"/>
      <c r="RN35" s="460"/>
      <c r="RO35" s="460"/>
      <c r="RP35" s="460"/>
      <c r="RQ35" s="460"/>
      <c r="RR35" s="460"/>
      <c r="RS35" s="460"/>
      <c r="RT35" s="460"/>
      <c r="RU35" s="460"/>
      <c r="RV35" s="460"/>
      <c r="RW35" s="460"/>
      <c r="RX35" s="460"/>
      <c r="RY35" s="460"/>
      <c r="RZ35" s="460"/>
      <c r="SA35" s="460"/>
      <c r="SB35" s="460"/>
      <c r="SC35" s="460"/>
      <c r="SD35" s="460"/>
      <c r="SE35" s="460"/>
      <c r="SF35" s="460"/>
      <c r="SG35" s="460"/>
      <c r="SH35" s="460"/>
      <c r="SI35" s="460"/>
      <c r="SJ35" s="460"/>
      <c r="SK35" s="460"/>
      <c r="SL35" s="460"/>
      <c r="SM35" s="460"/>
      <c r="SN35" s="460"/>
      <c r="SO35" s="460"/>
      <c r="SP35" s="460"/>
      <c r="SQ35" s="460"/>
      <c r="SR35" s="460"/>
      <c r="SS35" s="460"/>
      <c r="ST35" s="460"/>
      <c r="SU35" s="460"/>
      <c r="SV35" s="460"/>
      <c r="SW35" s="460"/>
      <c r="SX35" s="460"/>
      <c r="SY35" s="460"/>
      <c r="SZ35" s="460"/>
      <c r="TA35" s="460"/>
      <c r="TB35" s="460"/>
      <c r="TC35" s="460"/>
      <c r="TD35" s="460"/>
      <c r="TE35" s="460"/>
      <c r="TF35" s="460"/>
      <c r="TG35" s="460"/>
      <c r="TH35" s="460"/>
      <c r="TI35" s="460"/>
      <c r="TJ35" s="460"/>
      <c r="TK35" s="460"/>
      <c r="TL35" s="460"/>
      <c r="TM35" s="460"/>
      <c r="TN35" s="460"/>
      <c r="TO35" s="460"/>
      <c r="TP35" s="460"/>
      <c r="TQ35" s="460"/>
      <c r="TR35" s="460"/>
      <c r="TS35" s="460"/>
      <c r="TT35" s="460"/>
      <c r="TU35" s="460"/>
      <c r="TV35" s="460"/>
      <c r="TW35" s="460"/>
      <c r="TX35" s="460"/>
      <c r="TY35" s="460"/>
      <c r="TZ35" s="460"/>
      <c r="UA35" s="460"/>
      <c r="UB35" s="460"/>
      <c r="UC35" s="460"/>
      <c r="UD35" s="460"/>
      <c r="UE35" s="460"/>
      <c r="UF35" s="460"/>
      <c r="UG35" s="460"/>
      <c r="UH35" s="460"/>
      <c r="UI35" s="460"/>
      <c r="UJ35" s="460"/>
      <c r="UK35" s="460"/>
      <c r="UL35" s="460"/>
      <c r="UM35" s="460"/>
      <c r="UN35" s="460"/>
      <c r="UO35" s="460"/>
      <c r="UP35" s="460"/>
      <c r="UQ35" s="460"/>
      <c r="UR35" s="460"/>
      <c r="US35" s="460"/>
      <c r="UT35" s="460"/>
      <c r="UU35" s="460"/>
      <c r="UV35" s="460"/>
      <c r="UW35" s="460"/>
      <c r="UX35" s="460"/>
      <c r="UY35" s="460"/>
      <c r="UZ35" s="460"/>
      <c r="VA35" s="460"/>
      <c r="VB35" s="460"/>
      <c r="VC35" s="460"/>
      <c r="VD35" s="460"/>
      <c r="VE35" s="460"/>
      <c r="VF35" s="460"/>
      <c r="VG35" s="460"/>
      <c r="VH35" s="460"/>
      <c r="VI35" s="460"/>
      <c r="VJ35" s="460"/>
      <c r="VK35" s="460"/>
      <c r="VL35" s="460"/>
      <c r="VM35" s="460"/>
      <c r="VN35" s="460"/>
      <c r="VO35" s="460"/>
      <c r="VP35" s="460"/>
      <c r="VQ35" s="460"/>
      <c r="VR35" s="460"/>
      <c r="VS35" s="460"/>
      <c r="VT35" s="460"/>
      <c r="VU35" s="460"/>
      <c r="VV35" s="460"/>
      <c r="VW35" s="460"/>
      <c r="VX35" s="460"/>
      <c r="VY35" s="460"/>
      <c r="VZ35" s="460"/>
      <c r="WA35" s="460"/>
      <c r="WB35" s="460"/>
      <c r="WC35" s="460"/>
      <c r="WD35" s="460"/>
      <c r="WE35" s="460"/>
      <c r="WF35" s="460"/>
      <c r="WG35" s="460"/>
      <c r="WH35" s="460"/>
      <c r="WI35" s="460"/>
      <c r="WJ35" s="460"/>
      <c r="WK35" s="460"/>
      <c r="WL35" s="460"/>
      <c r="WM35" s="460"/>
      <c r="WN35" s="460"/>
      <c r="WO35" s="460"/>
      <c r="WP35" s="460"/>
      <c r="WQ35" s="460"/>
      <c r="WR35" s="460"/>
      <c r="WS35" s="460"/>
      <c r="WT35" s="460"/>
      <c r="WU35" s="460"/>
      <c r="WV35" s="460"/>
      <c r="WW35" s="460"/>
      <c r="WX35" s="460"/>
      <c r="WY35" s="460"/>
      <c r="WZ35" s="460"/>
      <c r="XA35" s="460"/>
      <c r="XB35" s="460"/>
      <c r="XC35" s="460"/>
      <c r="XD35" s="460"/>
      <c r="XE35" s="460"/>
      <c r="XF35" s="460"/>
      <c r="XG35" s="460"/>
      <c r="XH35" s="460"/>
      <c r="XI35" s="460"/>
      <c r="XJ35" s="460"/>
      <c r="XK35" s="460"/>
      <c r="XL35" s="460"/>
      <c r="XM35" s="460"/>
      <c r="XN35" s="460"/>
      <c r="XO35" s="460"/>
      <c r="XP35" s="460"/>
      <c r="XQ35" s="460"/>
      <c r="XR35" s="460"/>
      <c r="XS35" s="460"/>
      <c r="XT35" s="460"/>
      <c r="XU35" s="460"/>
      <c r="XV35" s="460"/>
      <c r="XW35" s="460"/>
      <c r="XX35" s="460"/>
      <c r="XY35" s="460"/>
      <c r="XZ35" s="460"/>
      <c r="YA35" s="460"/>
      <c r="YB35" s="460"/>
      <c r="YC35" s="460"/>
      <c r="YD35" s="460"/>
      <c r="YE35" s="460"/>
      <c r="YF35" s="460"/>
      <c r="YG35" s="460"/>
      <c r="YH35" s="460"/>
      <c r="YI35" s="460"/>
      <c r="YJ35" s="460"/>
      <c r="YK35" s="460"/>
      <c r="YL35" s="460"/>
      <c r="YM35" s="460"/>
      <c r="YN35" s="460"/>
      <c r="YO35" s="460"/>
      <c r="YP35" s="460"/>
      <c r="YQ35" s="460"/>
      <c r="YR35" s="460"/>
      <c r="YS35" s="460"/>
      <c r="YT35" s="460"/>
      <c r="YU35" s="460"/>
      <c r="YV35" s="460"/>
      <c r="YW35" s="460"/>
      <c r="YX35" s="460"/>
      <c r="YY35" s="460"/>
      <c r="YZ35" s="460"/>
      <c r="ZA35" s="460"/>
      <c r="ZB35" s="460"/>
      <c r="ZC35" s="460"/>
      <c r="ZD35" s="460"/>
      <c r="ZE35" s="460"/>
      <c r="ZF35" s="460"/>
      <c r="ZG35" s="460"/>
      <c r="ZH35" s="460"/>
      <c r="ZI35" s="460"/>
      <c r="ZJ35" s="460"/>
      <c r="ZK35" s="460"/>
      <c r="ZL35" s="460"/>
      <c r="ZM35" s="460"/>
      <c r="ZN35" s="460"/>
      <c r="ZO35" s="460"/>
      <c r="ZP35" s="460"/>
      <c r="ZQ35" s="460"/>
      <c r="ZR35" s="460"/>
      <c r="ZS35" s="460"/>
      <c r="ZT35" s="460"/>
      <c r="ZU35" s="460"/>
      <c r="ZV35" s="460"/>
      <c r="ZW35" s="460"/>
      <c r="ZX35" s="460"/>
      <c r="ZY35" s="460"/>
      <c r="ZZ35" s="460"/>
      <c r="AAA35" s="460"/>
      <c r="AAB35" s="460"/>
      <c r="AAC35" s="460"/>
      <c r="AAD35" s="460"/>
      <c r="AAE35" s="460"/>
      <c r="AAF35" s="460"/>
      <c r="AAG35" s="460"/>
      <c r="AAH35" s="460"/>
      <c r="AAI35" s="460"/>
      <c r="AAJ35" s="460"/>
      <c r="AAK35" s="460"/>
      <c r="AAL35" s="460"/>
      <c r="AAM35" s="460"/>
      <c r="AAN35" s="460"/>
      <c r="AAO35" s="460"/>
      <c r="AAP35" s="460"/>
      <c r="AAQ35" s="460"/>
      <c r="AAR35" s="460"/>
      <c r="AAS35" s="460"/>
      <c r="AAT35" s="460"/>
      <c r="AAU35" s="460"/>
      <c r="AAV35" s="460"/>
      <c r="AAW35" s="460"/>
      <c r="AAX35" s="460"/>
      <c r="AAY35" s="460"/>
      <c r="AAZ35" s="460"/>
      <c r="ABA35" s="460"/>
      <c r="ABB35" s="460"/>
      <c r="ABC35" s="460"/>
      <c r="ABD35" s="460"/>
      <c r="ABE35" s="460"/>
      <c r="ABF35" s="460"/>
      <c r="ABG35" s="460"/>
      <c r="ABH35" s="460"/>
      <c r="ABI35" s="460"/>
      <c r="ABJ35" s="460"/>
      <c r="ABK35" s="460"/>
      <c r="ABL35" s="460"/>
      <c r="ABM35" s="460"/>
      <c r="ABN35" s="460"/>
      <c r="ABO35" s="460"/>
      <c r="ABP35" s="460"/>
      <c r="ABQ35" s="460"/>
      <c r="ABR35" s="460"/>
      <c r="ABS35" s="460"/>
      <c r="ABT35" s="460"/>
      <c r="ABU35" s="460"/>
      <c r="ABV35" s="460"/>
      <c r="ABW35" s="460"/>
      <c r="ABX35" s="460"/>
      <c r="ABY35" s="460"/>
      <c r="ABZ35" s="460"/>
      <c r="ACA35" s="460"/>
      <c r="ACB35" s="460"/>
      <c r="ACC35" s="460"/>
      <c r="ACD35" s="460"/>
      <c r="ACE35" s="460"/>
      <c r="ACF35" s="460"/>
      <c r="ACG35" s="460"/>
      <c r="ACH35" s="460"/>
      <c r="ACI35" s="460"/>
      <c r="ACJ35" s="460"/>
      <c r="ACK35" s="460"/>
      <c r="ACL35" s="460"/>
      <c r="ACM35" s="460"/>
      <c r="ACN35" s="460"/>
      <c r="ACO35" s="460"/>
      <c r="ACP35" s="460"/>
      <c r="ACQ35" s="460"/>
      <c r="ACR35" s="460"/>
      <c r="ACS35" s="460"/>
      <c r="ACT35" s="460"/>
      <c r="ACU35" s="460"/>
      <c r="ACV35" s="460"/>
      <c r="ACW35" s="460"/>
      <c r="ACX35" s="460"/>
      <c r="ACY35" s="460"/>
      <c r="ACZ35" s="460"/>
      <c r="ADA35" s="460"/>
      <c r="ADB35" s="460"/>
      <c r="ADC35" s="460"/>
      <c r="ADD35" s="460"/>
      <c r="ADE35" s="460"/>
      <c r="ADF35" s="460"/>
      <c r="ADG35" s="460"/>
      <c r="ADH35" s="460"/>
      <c r="ADI35" s="460"/>
      <c r="ADJ35" s="460"/>
      <c r="ADK35" s="460"/>
      <c r="ADL35" s="460"/>
      <c r="ADM35" s="460"/>
      <c r="ADN35" s="460"/>
      <c r="ADO35" s="460"/>
      <c r="ADP35" s="460"/>
      <c r="ADQ35" s="460"/>
      <c r="ADR35" s="460"/>
      <c r="ADS35" s="460"/>
      <c r="ADT35" s="460"/>
      <c r="ADU35" s="460"/>
      <c r="ADV35" s="460"/>
      <c r="ADW35" s="460"/>
      <c r="ADX35" s="460"/>
      <c r="ADY35" s="460"/>
      <c r="ADZ35" s="460"/>
      <c r="AEA35" s="460"/>
      <c r="AEB35" s="460"/>
      <c r="AEC35" s="460"/>
      <c r="AED35" s="460"/>
      <c r="AEE35" s="460"/>
      <c r="AEF35" s="460"/>
      <c r="AEG35" s="460"/>
      <c r="AEH35" s="460"/>
      <c r="AEI35" s="460"/>
      <c r="AEJ35" s="460"/>
      <c r="AEK35" s="460"/>
      <c r="AEL35" s="460"/>
      <c r="AEM35" s="460"/>
      <c r="AEN35" s="460"/>
      <c r="AEO35" s="460"/>
      <c r="AEP35" s="460"/>
      <c r="AEQ35" s="460"/>
      <c r="AER35" s="460"/>
      <c r="AES35" s="460"/>
      <c r="AET35" s="460"/>
      <c r="AEU35" s="460"/>
      <c r="AEV35" s="460"/>
      <c r="AEW35" s="460"/>
      <c r="AEX35" s="460"/>
      <c r="AEY35" s="460"/>
      <c r="AEZ35" s="460"/>
      <c r="AFA35" s="460"/>
      <c r="AFB35" s="460"/>
      <c r="AFC35" s="460"/>
      <c r="AFD35" s="460"/>
      <c r="AFE35" s="460"/>
      <c r="AFF35" s="460"/>
      <c r="AFG35" s="460"/>
      <c r="AFH35" s="460"/>
      <c r="AFI35" s="460"/>
      <c r="AFJ35" s="460"/>
      <c r="AFK35" s="460"/>
      <c r="AFL35" s="460"/>
      <c r="AFM35" s="460"/>
      <c r="AFN35" s="460"/>
      <c r="AFO35" s="460"/>
      <c r="AFP35" s="460"/>
      <c r="AFQ35" s="460"/>
      <c r="AFR35" s="460"/>
      <c r="AFS35" s="460"/>
      <c r="AFT35" s="460"/>
      <c r="AFU35" s="460"/>
    </row>
    <row r="36" spans="1:853" s="467" customFormat="1">
      <c r="A36" s="14"/>
      <c r="B36" s="11"/>
      <c r="C36" s="11"/>
      <c r="D36" s="11" t="s">
        <v>1121</v>
      </c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360"/>
      <c r="U36" s="360"/>
      <c r="V36" s="360"/>
      <c r="W36" s="360"/>
      <c r="X36" s="360"/>
      <c r="Y36" s="360"/>
      <c r="Z36" s="360"/>
      <c r="AA36" s="360"/>
      <c r="AB36" s="360"/>
      <c r="AC36" s="360"/>
      <c r="AD36" s="360"/>
      <c r="AE36" s="360"/>
      <c r="AF36" s="360"/>
      <c r="AG36" s="360"/>
      <c r="AH36" s="360"/>
      <c r="AI36" s="360"/>
      <c r="AJ36" s="360"/>
      <c r="AK36" s="360"/>
      <c r="AL36" s="360"/>
      <c r="AM36" s="360"/>
      <c r="AN36" s="360"/>
      <c r="AO36" s="360"/>
      <c r="AP36" s="360"/>
      <c r="AQ36" s="360"/>
      <c r="AR36" s="360"/>
      <c r="AS36" s="360"/>
      <c r="AT36" s="360"/>
      <c r="AU36" s="360"/>
      <c r="AV36" s="360"/>
      <c r="AW36" s="360"/>
      <c r="AX36" s="360"/>
      <c r="AY36" s="360"/>
      <c r="AZ36" s="360"/>
      <c r="BA36" s="360"/>
      <c r="BB36" s="360"/>
      <c r="BC36" s="360"/>
      <c r="BD36" s="360"/>
      <c r="BE36" s="360"/>
      <c r="BF36" s="360"/>
      <c r="BG36" s="360"/>
      <c r="BH36" s="360"/>
      <c r="BI36" s="360"/>
      <c r="BJ36" s="360"/>
      <c r="BK36" s="360"/>
      <c r="BL36" s="360"/>
      <c r="BM36" s="360"/>
      <c r="BN36" s="360"/>
      <c r="BO36" s="460"/>
      <c r="BP36" s="460"/>
      <c r="BQ36" s="460"/>
      <c r="BR36" s="460"/>
      <c r="BS36" s="460"/>
      <c r="BT36" s="460"/>
      <c r="BU36" s="460"/>
      <c r="BV36" s="460"/>
      <c r="BW36" s="460"/>
      <c r="BX36" s="460"/>
      <c r="BY36" s="460"/>
      <c r="BZ36" s="460"/>
      <c r="CA36" s="460"/>
      <c r="CB36" s="460"/>
      <c r="CC36" s="460"/>
      <c r="CD36" s="460"/>
      <c r="CE36" s="460"/>
      <c r="CF36" s="460"/>
      <c r="CG36" s="460"/>
      <c r="CH36" s="460"/>
      <c r="CI36" s="460"/>
      <c r="CJ36" s="460"/>
      <c r="CK36" s="460"/>
      <c r="CL36" s="460"/>
      <c r="CM36" s="460"/>
      <c r="CN36" s="460"/>
      <c r="CO36" s="460"/>
      <c r="CP36" s="460"/>
      <c r="CQ36" s="460"/>
      <c r="CR36" s="460"/>
      <c r="CS36" s="460"/>
      <c r="CT36" s="460"/>
      <c r="CU36" s="460"/>
      <c r="CV36" s="460"/>
      <c r="CW36" s="460"/>
      <c r="CX36" s="460"/>
      <c r="CY36" s="460"/>
      <c r="CZ36" s="460"/>
      <c r="DA36" s="460"/>
      <c r="DB36" s="460"/>
      <c r="DC36" s="460"/>
      <c r="DD36" s="460"/>
      <c r="DE36" s="460"/>
      <c r="DF36" s="460"/>
      <c r="DG36" s="460"/>
      <c r="DH36" s="460"/>
      <c r="DI36" s="460"/>
      <c r="DJ36" s="460"/>
      <c r="DK36" s="460"/>
      <c r="DL36" s="460"/>
      <c r="DM36" s="460"/>
      <c r="DN36" s="460"/>
      <c r="DO36" s="460"/>
      <c r="DP36" s="460"/>
      <c r="DQ36" s="460"/>
      <c r="DR36" s="460"/>
      <c r="DS36" s="460"/>
      <c r="DT36" s="460"/>
      <c r="DU36" s="460"/>
      <c r="DV36" s="460"/>
      <c r="DW36" s="460"/>
      <c r="DX36" s="460"/>
      <c r="DY36" s="460"/>
      <c r="DZ36" s="460"/>
      <c r="EA36" s="460"/>
      <c r="EB36" s="460"/>
      <c r="EC36" s="460"/>
      <c r="ED36" s="460"/>
      <c r="EE36" s="460"/>
      <c r="EF36" s="460"/>
      <c r="EG36" s="460"/>
      <c r="EH36" s="460"/>
      <c r="EI36" s="460"/>
      <c r="EJ36" s="460"/>
      <c r="EK36" s="460"/>
      <c r="EL36" s="460"/>
      <c r="EM36" s="460"/>
      <c r="EN36" s="460"/>
      <c r="EO36" s="460"/>
      <c r="EP36" s="460"/>
      <c r="EQ36" s="460"/>
      <c r="ER36" s="460"/>
      <c r="ES36" s="460"/>
      <c r="ET36" s="460"/>
      <c r="EU36" s="460"/>
      <c r="EV36" s="460"/>
      <c r="EW36" s="460"/>
      <c r="EX36" s="460"/>
      <c r="EY36" s="460"/>
      <c r="EZ36" s="460"/>
      <c r="FA36" s="460"/>
      <c r="FB36" s="460"/>
      <c r="FC36" s="460"/>
      <c r="FD36" s="460"/>
      <c r="FE36" s="460"/>
      <c r="FF36" s="460"/>
      <c r="FG36" s="460"/>
      <c r="FH36" s="460"/>
      <c r="FI36" s="460"/>
      <c r="FJ36" s="460"/>
      <c r="FK36" s="460"/>
      <c r="FL36" s="460"/>
      <c r="FM36" s="460"/>
      <c r="FN36" s="460"/>
      <c r="FO36" s="460"/>
      <c r="FP36" s="460"/>
      <c r="FQ36" s="460"/>
      <c r="FR36" s="460"/>
      <c r="FS36" s="460"/>
      <c r="FT36" s="460"/>
      <c r="FU36" s="460"/>
      <c r="FV36" s="460"/>
      <c r="FW36" s="460"/>
      <c r="FX36" s="460"/>
      <c r="FY36" s="460"/>
      <c r="FZ36" s="460"/>
      <c r="GA36" s="460"/>
      <c r="GB36" s="460"/>
      <c r="GC36" s="460"/>
      <c r="GD36" s="460"/>
      <c r="GE36" s="460"/>
      <c r="GF36" s="460"/>
      <c r="GG36" s="460"/>
      <c r="GH36" s="460"/>
      <c r="GI36" s="460"/>
      <c r="GJ36" s="460"/>
      <c r="GK36" s="460"/>
      <c r="GL36" s="460"/>
      <c r="GM36" s="460"/>
      <c r="GN36" s="460"/>
      <c r="GO36" s="460"/>
      <c r="GP36" s="460"/>
      <c r="GQ36" s="460"/>
      <c r="GR36" s="460"/>
      <c r="GS36" s="460"/>
      <c r="GT36" s="460"/>
      <c r="GU36" s="460"/>
      <c r="GV36" s="460"/>
      <c r="GW36" s="460"/>
      <c r="GX36" s="460"/>
      <c r="GY36" s="460"/>
      <c r="GZ36" s="460"/>
      <c r="HA36" s="460"/>
      <c r="HB36" s="460"/>
      <c r="HC36" s="460"/>
      <c r="HD36" s="460"/>
      <c r="HE36" s="460"/>
      <c r="HF36" s="460"/>
      <c r="HG36" s="460"/>
      <c r="HH36" s="460"/>
      <c r="HI36" s="460"/>
      <c r="HJ36" s="460"/>
      <c r="HK36" s="460"/>
      <c r="HL36" s="460"/>
      <c r="HM36" s="460"/>
      <c r="HN36" s="460"/>
      <c r="HO36" s="460"/>
      <c r="HP36" s="460"/>
      <c r="HQ36" s="460"/>
      <c r="HR36" s="460"/>
      <c r="HS36" s="460"/>
      <c r="HT36" s="460"/>
      <c r="HU36" s="460"/>
      <c r="HV36" s="460"/>
      <c r="HW36" s="460"/>
      <c r="HX36" s="460"/>
      <c r="HY36" s="460"/>
      <c r="HZ36" s="460"/>
      <c r="IA36" s="460"/>
      <c r="IB36" s="460"/>
      <c r="IC36" s="460"/>
      <c r="ID36" s="460"/>
      <c r="IE36" s="460"/>
      <c r="IF36" s="460"/>
      <c r="IG36" s="460"/>
      <c r="IH36" s="460"/>
      <c r="II36" s="460"/>
      <c r="IJ36" s="460"/>
      <c r="IK36" s="460"/>
      <c r="IL36" s="460"/>
      <c r="IM36" s="460"/>
      <c r="IN36" s="460"/>
      <c r="IO36" s="460"/>
      <c r="IP36" s="460"/>
      <c r="IQ36" s="460"/>
      <c r="IR36" s="460"/>
      <c r="IS36" s="460"/>
      <c r="IT36" s="460"/>
      <c r="IU36" s="460"/>
      <c r="IV36" s="460"/>
      <c r="IW36" s="460"/>
      <c r="IX36" s="460"/>
      <c r="IY36" s="460"/>
      <c r="IZ36" s="460"/>
      <c r="JA36" s="460"/>
      <c r="JB36" s="460"/>
      <c r="JC36" s="460"/>
      <c r="JD36" s="460"/>
      <c r="JE36" s="460"/>
      <c r="JF36" s="460"/>
      <c r="JG36" s="460"/>
      <c r="JH36" s="460"/>
      <c r="JI36" s="460"/>
      <c r="JJ36" s="460"/>
      <c r="JK36" s="460"/>
      <c r="JL36" s="460"/>
      <c r="JM36" s="460"/>
      <c r="JN36" s="460"/>
      <c r="JO36" s="460"/>
      <c r="JP36" s="460"/>
      <c r="JQ36" s="460"/>
      <c r="JR36" s="460"/>
      <c r="JS36" s="460"/>
      <c r="JT36" s="460"/>
      <c r="JU36" s="460"/>
      <c r="JV36" s="460"/>
      <c r="JW36" s="460"/>
      <c r="JX36" s="460"/>
      <c r="JY36" s="460"/>
      <c r="JZ36" s="460"/>
      <c r="KA36" s="460"/>
      <c r="KB36" s="460"/>
      <c r="KC36" s="460"/>
      <c r="KD36" s="460"/>
      <c r="KE36" s="460"/>
      <c r="KF36" s="460"/>
      <c r="KG36" s="460"/>
      <c r="KH36" s="460"/>
      <c r="KI36" s="460"/>
      <c r="KJ36" s="460"/>
      <c r="KK36" s="460"/>
      <c r="KL36" s="460"/>
      <c r="KM36" s="460"/>
      <c r="KN36" s="460"/>
      <c r="KO36" s="460"/>
      <c r="KP36" s="460"/>
      <c r="KQ36" s="460"/>
      <c r="KR36" s="460"/>
      <c r="KS36" s="460"/>
      <c r="KT36" s="460"/>
      <c r="KU36" s="460"/>
      <c r="KV36" s="460"/>
      <c r="KW36" s="460"/>
      <c r="KX36" s="460"/>
      <c r="KY36" s="460"/>
      <c r="KZ36" s="460"/>
      <c r="LA36" s="460"/>
      <c r="LB36" s="460"/>
      <c r="LC36" s="460"/>
      <c r="LD36" s="460"/>
      <c r="LE36" s="460"/>
      <c r="LF36" s="460"/>
      <c r="LG36" s="460"/>
      <c r="LH36" s="460"/>
      <c r="LI36" s="460"/>
      <c r="LJ36" s="460"/>
      <c r="LK36" s="460"/>
      <c r="LL36" s="460"/>
      <c r="LM36" s="460"/>
      <c r="LN36" s="460"/>
      <c r="LO36" s="460"/>
      <c r="LP36" s="460"/>
      <c r="LQ36" s="460"/>
      <c r="LR36" s="460"/>
      <c r="LS36" s="460"/>
      <c r="LT36" s="460"/>
      <c r="LU36" s="460"/>
      <c r="LV36" s="460"/>
      <c r="LW36" s="460"/>
      <c r="LX36" s="460"/>
      <c r="LY36" s="460"/>
      <c r="LZ36" s="460"/>
      <c r="MA36" s="460"/>
      <c r="MB36" s="460"/>
      <c r="MC36" s="460"/>
      <c r="MD36" s="460"/>
      <c r="ME36" s="460"/>
      <c r="MF36" s="460"/>
      <c r="MG36" s="460"/>
      <c r="MH36" s="460"/>
      <c r="MI36" s="460"/>
      <c r="MJ36" s="460"/>
      <c r="MK36" s="460"/>
      <c r="ML36" s="460"/>
      <c r="MM36" s="460"/>
      <c r="MN36" s="460"/>
      <c r="MO36" s="460"/>
      <c r="MP36" s="460"/>
      <c r="MQ36" s="460"/>
      <c r="MR36" s="460"/>
      <c r="MS36" s="460"/>
      <c r="MT36" s="460"/>
      <c r="MU36" s="460"/>
      <c r="MV36" s="460"/>
      <c r="MW36" s="460"/>
      <c r="MX36" s="460"/>
      <c r="MY36" s="460"/>
      <c r="MZ36" s="460"/>
      <c r="NA36" s="460"/>
      <c r="NB36" s="460"/>
      <c r="NC36" s="460"/>
      <c r="ND36" s="460"/>
      <c r="NE36" s="460"/>
      <c r="NF36" s="460"/>
      <c r="NG36" s="460"/>
      <c r="NH36" s="460"/>
      <c r="NI36" s="460"/>
      <c r="NJ36" s="460"/>
      <c r="NK36" s="460"/>
      <c r="NL36" s="460"/>
      <c r="NM36" s="460"/>
      <c r="NN36" s="460"/>
      <c r="NO36" s="460"/>
      <c r="NP36" s="460"/>
      <c r="NQ36" s="460"/>
      <c r="NR36" s="460"/>
      <c r="NS36" s="460"/>
      <c r="NT36" s="460"/>
      <c r="NU36" s="460"/>
      <c r="NV36" s="460"/>
      <c r="NW36" s="460"/>
      <c r="NX36" s="460"/>
      <c r="NY36" s="460"/>
      <c r="NZ36" s="460"/>
      <c r="OA36" s="460"/>
      <c r="OB36" s="460"/>
      <c r="OC36" s="460"/>
      <c r="OD36" s="460"/>
      <c r="OE36" s="460"/>
      <c r="OF36" s="460"/>
      <c r="OG36" s="460"/>
      <c r="OH36" s="460"/>
      <c r="OI36" s="460"/>
      <c r="OJ36" s="460"/>
      <c r="OK36" s="460"/>
      <c r="OL36" s="460"/>
      <c r="OM36" s="460"/>
      <c r="ON36" s="460"/>
      <c r="OO36" s="460"/>
      <c r="OP36" s="460"/>
      <c r="OQ36" s="460"/>
      <c r="OR36" s="460"/>
      <c r="OS36" s="460"/>
      <c r="OT36" s="460"/>
      <c r="OU36" s="460"/>
      <c r="OV36" s="460"/>
      <c r="OW36" s="460"/>
      <c r="OX36" s="460"/>
      <c r="OY36" s="460"/>
      <c r="OZ36" s="460"/>
      <c r="PA36" s="460"/>
      <c r="PB36" s="460"/>
      <c r="PC36" s="460"/>
      <c r="PD36" s="460"/>
      <c r="PE36" s="460"/>
      <c r="PF36" s="460"/>
      <c r="PG36" s="460"/>
      <c r="PH36" s="460"/>
      <c r="PI36" s="460"/>
      <c r="PJ36" s="460"/>
      <c r="PK36" s="460"/>
      <c r="PL36" s="460"/>
      <c r="PM36" s="460"/>
      <c r="PN36" s="460"/>
      <c r="PO36" s="460"/>
      <c r="PP36" s="460"/>
      <c r="PQ36" s="460"/>
      <c r="PR36" s="460"/>
      <c r="PS36" s="460"/>
      <c r="PT36" s="460"/>
      <c r="PU36" s="460"/>
      <c r="PV36" s="460"/>
      <c r="PW36" s="460"/>
      <c r="PX36" s="460"/>
      <c r="PY36" s="460"/>
      <c r="PZ36" s="460"/>
      <c r="QA36" s="460"/>
      <c r="QB36" s="460"/>
      <c r="QC36" s="460"/>
      <c r="QD36" s="460"/>
      <c r="QE36" s="460"/>
      <c r="QF36" s="460"/>
      <c r="QG36" s="460"/>
      <c r="QH36" s="460"/>
      <c r="QI36" s="460"/>
      <c r="QJ36" s="460"/>
      <c r="QK36" s="460"/>
      <c r="QL36" s="460"/>
      <c r="QM36" s="460"/>
      <c r="QN36" s="460"/>
      <c r="QO36" s="460"/>
      <c r="QP36" s="460"/>
      <c r="QQ36" s="460"/>
      <c r="QR36" s="460"/>
      <c r="QS36" s="460"/>
      <c r="QT36" s="460"/>
      <c r="QU36" s="460"/>
      <c r="QV36" s="460"/>
      <c r="QW36" s="460"/>
      <c r="QX36" s="460"/>
      <c r="QY36" s="460"/>
      <c r="QZ36" s="460"/>
      <c r="RA36" s="460"/>
      <c r="RB36" s="460"/>
      <c r="RC36" s="460"/>
      <c r="RD36" s="460"/>
      <c r="RE36" s="460"/>
      <c r="RF36" s="460"/>
      <c r="RG36" s="460"/>
      <c r="RH36" s="460"/>
      <c r="RI36" s="460"/>
      <c r="RJ36" s="460"/>
      <c r="RK36" s="460"/>
      <c r="RL36" s="460"/>
      <c r="RM36" s="460"/>
      <c r="RN36" s="460"/>
      <c r="RO36" s="460"/>
      <c r="RP36" s="460"/>
      <c r="RQ36" s="460"/>
      <c r="RR36" s="460"/>
      <c r="RS36" s="460"/>
      <c r="RT36" s="460"/>
      <c r="RU36" s="460"/>
      <c r="RV36" s="460"/>
      <c r="RW36" s="460"/>
      <c r="RX36" s="460"/>
      <c r="RY36" s="460"/>
      <c r="RZ36" s="460"/>
      <c r="SA36" s="460"/>
      <c r="SB36" s="460"/>
      <c r="SC36" s="460"/>
      <c r="SD36" s="460"/>
      <c r="SE36" s="460"/>
      <c r="SF36" s="460"/>
      <c r="SG36" s="460"/>
      <c r="SH36" s="460"/>
      <c r="SI36" s="460"/>
      <c r="SJ36" s="460"/>
      <c r="SK36" s="460"/>
      <c r="SL36" s="460"/>
      <c r="SM36" s="460"/>
      <c r="SN36" s="460"/>
      <c r="SO36" s="460"/>
      <c r="SP36" s="460"/>
      <c r="SQ36" s="460"/>
      <c r="SR36" s="460"/>
      <c r="SS36" s="460"/>
      <c r="ST36" s="460"/>
      <c r="SU36" s="460"/>
      <c r="SV36" s="460"/>
      <c r="SW36" s="460"/>
      <c r="SX36" s="460"/>
      <c r="SY36" s="460"/>
      <c r="SZ36" s="460"/>
      <c r="TA36" s="460"/>
      <c r="TB36" s="460"/>
      <c r="TC36" s="460"/>
      <c r="TD36" s="460"/>
      <c r="TE36" s="460"/>
      <c r="TF36" s="460"/>
      <c r="TG36" s="460"/>
      <c r="TH36" s="460"/>
      <c r="TI36" s="460"/>
      <c r="TJ36" s="460"/>
      <c r="TK36" s="460"/>
      <c r="TL36" s="460"/>
      <c r="TM36" s="460"/>
      <c r="TN36" s="460"/>
      <c r="TO36" s="460"/>
      <c r="TP36" s="460"/>
      <c r="TQ36" s="460"/>
      <c r="TR36" s="460"/>
      <c r="TS36" s="460"/>
      <c r="TT36" s="460"/>
      <c r="TU36" s="460"/>
      <c r="TV36" s="460"/>
      <c r="TW36" s="460"/>
      <c r="TX36" s="460"/>
      <c r="TY36" s="460"/>
      <c r="TZ36" s="460"/>
      <c r="UA36" s="460"/>
      <c r="UB36" s="460"/>
      <c r="UC36" s="460"/>
      <c r="UD36" s="460"/>
      <c r="UE36" s="460"/>
      <c r="UF36" s="460"/>
      <c r="UG36" s="460"/>
      <c r="UH36" s="460"/>
      <c r="UI36" s="460"/>
      <c r="UJ36" s="460"/>
      <c r="UK36" s="460"/>
      <c r="UL36" s="460"/>
      <c r="UM36" s="460"/>
      <c r="UN36" s="460"/>
      <c r="UO36" s="460"/>
      <c r="UP36" s="460"/>
      <c r="UQ36" s="460"/>
      <c r="UR36" s="460"/>
      <c r="US36" s="460"/>
      <c r="UT36" s="460"/>
      <c r="UU36" s="460"/>
      <c r="UV36" s="460"/>
      <c r="UW36" s="460"/>
      <c r="UX36" s="460"/>
      <c r="UY36" s="460"/>
      <c r="UZ36" s="460"/>
      <c r="VA36" s="460"/>
      <c r="VB36" s="460"/>
      <c r="VC36" s="460"/>
      <c r="VD36" s="460"/>
      <c r="VE36" s="460"/>
      <c r="VF36" s="460"/>
      <c r="VG36" s="460"/>
      <c r="VH36" s="460"/>
      <c r="VI36" s="460"/>
      <c r="VJ36" s="460"/>
      <c r="VK36" s="460"/>
      <c r="VL36" s="460"/>
      <c r="VM36" s="460"/>
      <c r="VN36" s="460"/>
      <c r="VO36" s="460"/>
      <c r="VP36" s="460"/>
      <c r="VQ36" s="460"/>
      <c r="VR36" s="460"/>
      <c r="VS36" s="460"/>
      <c r="VT36" s="460"/>
      <c r="VU36" s="460"/>
      <c r="VV36" s="460"/>
      <c r="VW36" s="460"/>
      <c r="VX36" s="460"/>
      <c r="VY36" s="460"/>
      <c r="VZ36" s="460"/>
      <c r="WA36" s="460"/>
      <c r="WB36" s="460"/>
      <c r="WC36" s="460"/>
      <c r="WD36" s="460"/>
      <c r="WE36" s="460"/>
      <c r="WF36" s="460"/>
      <c r="WG36" s="460"/>
      <c r="WH36" s="460"/>
      <c r="WI36" s="460"/>
      <c r="WJ36" s="460"/>
      <c r="WK36" s="460"/>
      <c r="WL36" s="460"/>
      <c r="WM36" s="460"/>
      <c r="WN36" s="460"/>
      <c r="WO36" s="460"/>
      <c r="WP36" s="460"/>
      <c r="WQ36" s="460"/>
      <c r="WR36" s="460"/>
      <c r="WS36" s="460"/>
      <c r="WT36" s="460"/>
      <c r="WU36" s="460"/>
      <c r="WV36" s="460"/>
      <c r="WW36" s="460"/>
      <c r="WX36" s="460"/>
      <c r="WY36" s="460"/>
      <c r="WZ36" s="460"/>
      <c r="XA36" s="460"/>
      <c r="XB36" s="460"/>
      <c r="XC36" s="460"/>
      <c r="XD36" s="460"/>
      <c r="XE36" s="460"/>
      <c r="XF36" s="460"/>
      <c r="XG36" s="460"/>
      <c r="XH36" s="460"/>
      <c r="XI36" s="460"/>
      <c r="XJ36" s="460"/>
      <c r="XK36" s="460"/>
      <c r="XL36" s="460"/>
      <c r="XM36" s="460"/>
      <c r="XN36" s="460"/>
      <c r="XO36" s="460"/>
      <c r="XP36" s="460"/>
      <c r="XQ36" s="460"/>
      <c r="XR36" s="460"/>
      <c r="XS36" s="460"/>
      <c r="XT36" s="460"/>
      <c r="XU36" s="460"/>
      <c r="XV36" s="460"/>
      <c r="XW36" s="460"/>
      <c r="XX36" s="460"/>
      <c r="XY36" s="460"/>
      <c r="XZ36" s="460"/>
      <c r="YA36" s="460"/>
      <c r="YB36" s="460"/>
      <c r="YC36" s="460"/>
      <c r="YD36" s="460"/>
      <c r="YE36" s="460"/>
      <c r="YF36" s="460"/>
      <c r="YG36" s="460"/>
      <c r="YH36" s="460"/>
      <c r="YI36" s="460"/>
      <c r="YJ36" s="460"/>
      <c r="YK36" s="460"/>
      <c r="YL36" s="460"/>
      <c r="YM36" s="460"/>
      <c r="YN36" s="460"/>
      <c r="YO36" s="460"/>
      <c r="YP36" s="460"/>
      <c r="YQ36" s="460"/>
      <c r="YR36" s="460"/>
      <c r="YS36" s="460"/>
      <c r="YT36" s="460"/>
      <c r="YU36" s="460"/>
      <c r="YV36" s="460"/>
      <c r="YW36" s="460"/>
      <c r="YX36" s="460"/>
      <c r="YY36" s="460"/>
      <c r="YZ36" s="460"/>
      <c r="ZA36" s="460"/>
      <c r="ZB36" s="460"/>
      <c r="ZC36" s="460"/>
      <c r="ZD36" s="460"/>
      <c r="ZE36" s="460"/>
      <c r="ZF36" s="460"/>
      <c r="ZG36" s="460"/>
      <c r="ZH36" s="460"/>
      <c r="ZI36" s="460"/>
      <c r="ZJ36" s="460"/>
      <c r="ZK36" s="460"/>
      <c r="ZL36" s="460"/>
      <c r="ZM36" s="460"/>
      <c r="ZN36" s="460"/>
      <c r="ZO36" s="460"/>
      <c r="ZP36" s="460"/>
      <c r="ZQ36" s="460"/>
      <c r="ZR36" s="460"/>
      <c r="ZS36" s="460"/>
      <c r="ZT36" s="460"/>
      <c r="ZU36" s="460"/>
      <c r="ZV36" s="460"/>
      <c r="ZW36" s="460"/>
      <c r="ZX36" s="460"/>
      <c r="ZY36" s="460"/>
      <c r="ZZ36" s="460"/>
      <c r="AAA36" s="460"/>
      <c r="AAB36" s="460"/>
      <c r="AAC36" s="460"/>
      <c r="AAD36" s="460"/>
      <c r="AAE36" s="460"/>
      <c r="AAF36" s="460"/>
      <c r="AAG36" s="460"/>
      <c r="AAH36" s="460"/>
      <c r="AAI36" s="460"/>
      <c r="AAJ36" s="460"/>
      <c r="AAK36" s="460"/>
      <c r="AAL36" s="460"/>
      <c r="AAM36" s="460"/>
      <c r="AAN36" s="460"/>
      <c r="AAO36" s="460"/>
      <c r="AAP36" s="460"/>
      <c r="AAQ36" s="460"/>
      <c r="AAR36" s="460"/>
      <c r="AAS36" s="460"/>
      <c r="AAT36" s="460"/>
      <c r="AAU36" s="460"/>
      <c r="AAV36" s="460"/>
      <c r="AAW36" s="460"/>
      <c r="AAX36" s="460"/>
      <c r="AAY36" s="460"/>
      <c r="AAZ36" s="460"/>
      <c r="ABA36" s="460"/>
      <c r="ABB36" s="460"/>
      <c r="ABC36" s="460"/>
      <c r="ABD36" s="460"/>
      <c r="ABE36" s="460"/>
      <c r="ABF36" s="460"/>
      <c r="ABG36" s="460"/>
      <c r="ABH36" s="460"/>
      <c r="ABI36" s="460"/>
      <c r="ABJ36" s="460"/>
      <c r="ABK36" s="460"/>
      <c r="ABL36" s="460"/>
      <c r="ABM36" s="460"/>
      <c r="ABN36" s="460"/>
      <c r="ABO36" s="460"/>
      <c r="ABP36" s="460"/>
      <c r="ABQ36" s="460"/>
      <c r="ABR36" s="460"/>
      <c r="ABS36" s="460"/>
      <c r="ABT36" s="460"/>
      <c r="ABU36" s="460"/>
      <c r="ABV36" s="460"/>
      <c r="ABW36" s="460"/>
      <c r="ABX36" s="460"/>
      <c r="ABY36" s="460"/>
      <c r="ABZ36" s="460"/>
      <c r="ACA36" s="460"/>
      <c r="ACB36" s="460"/>
      <c r="ACC36" s="460"/>
      <c r="ACD36" s="460"/>
      <c r="ACE36" s="460"/>
      <c r="ACF36" s="460"/>
      <c r="ACG36" s="460"/>
      <c r="ACH36" s="460"/>
      <c r="ACI36" s="460"/>
      <c r="ACJ36" s="460"/>
      <c r="ACK36" s="460"/>
      <c r="ACL36" s="460"/>
      <c r="ACM36" s="460"/>
      <c r="ACN36" s="460"/>
      <c r="ACO36" s="460"/>
      <c r="ACP36" s="460"/>
      <c r="ACQ36" s="460"/>
      <c r="ACR36" s="460"/>
      <c r="ACS36" s="460"/>
      <c r="ACT36" s="460"/>
      <c r="ACU36" s="460"/>
      <c r="ACV36" s="460"/>
      <c r="ACW36" s="460"/>
      <c r="ACX36" s="460"/>
      <c r="ACY36" s="460"/>
      <c r="ACZ36" s="460"/>
      <c r="ADA36" s="460"/>
      <c r="ADB36" s="460"/>
      <c r="ADC36" s="460"/>
      <c r="ADD36" s="460"/>
      <c r="ADE36" s="460"/>
      <c r="ADF36" s="460"/>
      <c r="ADG36" s="460"/>
      <c r="ADH36" s="460"/>
      <c r="ADI36" s="460"/>
      <c r="ADJ36" s="460"/>
      <c r="ADK36" s="460"/>
      <c r="ADL36" s="460"/>
      <c r="ADM36" s="460"/>
      <c r="ADN36" s="460"/>
      <c r="ADO36" s="460"/>
      <c r="ADP36" s="460"/>
      <c r="ADQ36" s="460"/>
      <c r="ADR36" s="460"/>
      <c r="ADS36" s="460"/>
      <c r="ADT36" s="460"/>
      <c r="ADU36" s="460"/>
      <c r="ADV36" s="460"/>
      <c r="ADW36" s="460"/>
      <c r="ADX36" s="460"/>
      <c r="ADY36" s="460"/>
      <c r="ADZ36" s="460"/>
      <c r="AEA36" s="460"/>
      <c r="AEB36" s="460"/>
      <c r="AEC36" s="460"/>
      <c r="AED36" s="460"/>
      <c r="AEE36" s="460"/>
      <c r="AEF36" s="460"/>
      <c r="AEG36" s="460"/>
      <c r="AEH36" s="460"/>
      <c r="AEI36" s="460"/>
      <c r="AEJ36" s="460"/>
      <c r="AEK36" s="460"/>
      <c r="AEL36" s="460"/>
      <c r="AEM36" s="460"/>
      <c r="AEN36" s="460"/>
      <c r="AEO36" s="460"/>
      <c r="AEP36" s="460"/>
      <c r="AEQ36" s="460"/>
      <c r="AER36" s="460"/>
      <c r="AES36" s="460"/>
      <c r="AET36" s="460"/>
      <c r="AEU36" s="460"/>
      <c r="AEV36" s="460"/>
      <c r="AEW36" s="460"/>
      <c r="AEX36" s="460"/>
      <c r="AEY36" s="460"/>
      <c r="AEZ36" s="460"/>
      <c r="AFA36" s="460"/>
      <c r="AFB36" s="460"/>
      <c r="AFC36" s="460"/>
      <c r="AFD36" s="460"/>
      <c r="AFE36" s="460"/>
      <c r="AFF36" s="460"/>
      <c r="AFG36" s="460"/>
      <c r="AFH36" s="460"/>
      <c r="AFI36" s="460"/>
      <c r="AFJ36" s="460"/>
      <c r="AFK36" s="460"/>
      <c r="AFL36" s="460"/>
      <c r="AFM36" s="460"/>
      <c r="AFN36" s="460"/>
      <c r="AFO36" s="460"/>
      <c r="AFP36" s="460"/>
      <c r="AFQ36" s="460"/>
      <c r="AFR36" s="460"/>
      <c r="AFS36" s="460"/>
      <c r="AFT36" s="460"/>
      <c r="AFU36" s="460"/>
    </row>
    <row r="37" spans="1:853" s="467" customFormat="1">
      <c r="A37" s="174"/>
      <c r="B37" s="175" t="s">
        <v>155</v>
      </c>
      <c r="C37" s="397"/>
      <c r="D37" s="176"/>
      <c r="E37" s="177">
        <f t="shared" ref="E37:J37" si="16">SUM(E38:E39)</f>
        <v>1920600</v>
      </c>
      <c r="F37" s="177">
        <f t="shared" si="16"/>
        <v>2079280</v>
      </c>
      <c r="G37" s="177">
        <f t="shared" si="16"/>
        <v>120900</v>
      </c>
      <c r="H37" s="177">
        <f t="shared" si="16"/>
        <v>114900</v>
      </c>
      <c r="I37" s="177">
        <f t="shared" si="16"/>
        <v>71000</v>
      </c>
      <c r="J37" s="177">
        <f t="shared" si="16"/>
        <v>66500</v>
      </c>
      <c r="K37" s="177">
        <f>SUM(K38:K39)</f>
        <v>125000</v>
      </c>
      <c r="L37" s="177">
        <f>SUM(L38:L39)</f>
        <v>125000</v>
      </c>
      <c r="M37" s="177">
        <f t="shared" ref="M37:BN37" si="17">SUM(M38:M39)</f>
        <v>119000</v>
      </c>
      <c r="N37" s="177">
        <f t="shared" si="17"/>
        <v>139000</v>
      </c>
      <c r="O37" s="177">
        <f t="shared" si="17"/>
        <v>100000</v>
      </c>
      <c r="P37" s="177">
        <f t="shared" si="17"/>
        <v>121000</v>
      </c>
      <c r="Q37" s="177">
        <f t="shared" si="17"/>
        <v>97900</v>
      </c>
      <c r="R37" s="177">
        <f t="shared" si="17"/>
        <v>106000</v>
      </c>
      <c r="S37" s="177">
        <f t="shared" si="17"/>
        <v>98000</v>
      </c>
      <c r="T37" s="177">
        <f t="shared" si="17"/>
        <v>100000</v>
      </c>
      <c r="U37" s="177">
        <f t="shared" si="17"/>
        <v>0</v>
      </c>
      <c r="V37" s="177">
        <f t="shared" si="17"/>
        <v>99000</v>
      </c>
      <c r="W37" s="177">
        <f>SUM(W38:W39)</f>
        <v>158200</v>
      </c>
      <c r="X37" s="177">
        <f>SUM(X38:X39)</f>
        <v>51000</v>
      </c>
      <c r="Y37" s="177">
        <f>SUM(Y38:Y39)</f>
        <v>119000</v>
      </c>
      <c r="Z37" s="177">
        <f>SUM(Z38:Z39)</f>
        <v>68400</v>
      </c>
      <c r="AA37" s="177">
        <f t="shared" si="17"/>
        <v>99800</v>
      </c>
      <c r="AB37" s="177">
        <f t="shared" si="17"/>
        <v>80000</v>
      </c>
      <c r="AC37" s="177">
        <f>SUM(AC38:AC39)</f>
        <v>142000</v>
      </c>
      <c r="AD37" s="177">
        <f>SUM(AD38:AD39)</f>
        <v>86380</v>
      </c>
      <c r="AE37" s="177">
        <f t="shared" si="17"/>
        <v>139000</v>
      </c>
      <c r="AF37" s="177">
        <f t="shared" si="17"/>
        <v>171500</v>
      </c>
      <c r="AG37" s="177">
        <f t="shared" si="17"/>
        <v>144900</v>
      </c>
      <c r="AH37" s="177">
        <f t="shared" si="17"/>
        <v>133000</v>
      </c>
      <c r="AI37" s="177">
        <f t="shared" si="17"/>
        <v>84900</v>
      </c>
      <c r="AJ37" s="177">
        <f t="shared" si="17"/>
        <v>67000</v>
      </c>
      <c r="AK37" s="177">
        <f t="shared" si="17"/>
        <v>74000</v>
      </c>
      <c r="AL37" s="177">
        <f t="shared" si="17"/>
        <v>201900</v>
      </c>
      <c r="AM37" s="177">
        <f t="shared" si="17"/>
        <v>155000</v>
      </c>
      <c r="AN37" s="177">
        <f t="shared" si="17"/>
        <v>98700</v>
      </c>
      <c r="AO37" s="177">
        <f t="shared" si="17"/>
        <v>72000</v>
      </c>
      <c r="AP37" s="177">
        <f t="shared" si="17"/>
        <v>250000</v>
      </c>
      <c r="AQ37" s="177">
        <f t="shared" si="17"/>
        <v>0</v>
      </c>
      <c r="AR37" s="177">
        <f t="shared" si="17"/>
        <v>0</v>
      </c>
      <c r="AS37" s="177">
        <f t="shared" si="17"/>
        <v>0</v>
      </c>
      <c r="AT37" s="177">
        <f t="shared" si="17"/>
        <v>0</v>
      </c>
      <c r="AU37" s="177">
        <f t="shared" si="17"/>
        <v>0</v>
      </c>
      <c r="AV37" s="177">
        <f t="shared" si="17"/>
        <v>0</v>
      </c>
      <c r="AW37" s="177">
        <f t="shared" si="17"/>
        <v>0</v>
      </c>
      <c r="AX37" s="177">
        <f t="shared" si="17"/>
        <v>0</v>
      </c>
      <c r="AY37" s="177">
        <f t="shared" si="17"/>
        <v>0</v>
      </c>
      <c r="AZ37" s="177">
        <f t="shared" si="17"/>
        <v>0</v>
      </c>
      <c r="BA37" s="177">
        <f t="shared" si="17"/>
        <v>0</v>
      </c>
      <c r="BB37" s="177">
        <f t="shared" si="17"/>
        <v>0</v>
      </c>
      <c r="BC37" s="177">
        <f t="shared" si="17"/>
        <v>0</v>
      </c>
      <c r="BD37" s="177">
        <f t="shared" si="17"/>
        <v>0</v>
      </c>
      <c r="BE37" s="177">
        <f t="shared" si="17"/>
        <v>0</v>
      </c>
      <c r="BF37" s="177">
        <f t="shared" si="17"/>
        <v>0</v>
      </c>
      <c r="BG37" s="177">
        <f t="shared" si="17"/>
        <v>0</v>
      </c>
      <c r="BH37" s="177">
        <f t="shared" si="17"/>
        <v>0</v>
      </c>
      <c r="BI37" s="177">
        <f t="shared" si="17"/>
        <v>0</v>
      </c>
      <c r="BJ37" s="177">
        <f t="shared" si="17"/>
        <v>0</v>
      </c>
      <c r="BK37" s="177">
        <f t="shared" si="17"/>
        <v>0</v>
      </c>
      <c r="BL37" s="177">
        <f t="shared" si="17"/>
        <v>0</v>
      </c>
      <c r="BM37" s="177">
        <f t="shared" si="17"/>
        <v>0</v>
      </c>
      <c r="BN37" s="177">
        <f t="shared" si="17"/>
        <v>0</v>
      </c>
      <c r="BO37" s="460"/>
      <c r="BP37" s="460"/>
      <c r="BQ37" s="460"/>
      <c r="BR37" s="460"/>
      <c r="BS37" s="460"/>
      <c r="BT37" s="460"/>
      <c r="BU37" s="460"/>
      <c r="BV37" s="460"/>
      <c r="BW37" s="460"/>
      <c r="BX37" s="460"/>
      <c r="BY37" s="460"/>
      <c r="BZ37" s="460"/>
      <c r="CA37" s="460"/>
      <c r="CB37" s="460"/>
      <c r="CC37" s="460"/>
      <c r="CD37" s="460"/>
      <c r="CE37" s="460"/>
      <c r="CF37" s="460"/>
      <c r="CG37" s="460"/>
      <c r="CH37" s="460"/>
      <c r="CI37" s="460"/>
      <c r="CJ37" s="460"/>
      <c r="CK37" s="460"/>
      <c r="CL37" s="460"/>
      <c r="CM37" s="460"/>
      <c r="CN37" s="460"/>
      <c r="CO37" s="460"/>
      <c r="CP37" s="460"/>
      <c r="CQ37" s="460"/>
      <c r="CR37" s="460"/>
      <c r="CS37" s="460"/>
      <c r="CT37" s="460"/>
      <c r="CU37" s="460"/>
      <c r="CV37" s="460"/>
      <c r="CW37" s="460"/>
      <c r="CX37" s="460"/>
      <c r="CY37" s="460"/>
      <c r="CZ37" s="460"/>
      <c r="DA37" s="460"/>
      <c r="DB37" s="460"/>
      <c r="DC37" s="460"/>
      <c r="DD37" s="460"/>
      <c r="DE37" s="460"/>
      <c r="DF37" s="460"/>
      <c r="DG37" s="460"/>
      <c r="DH37" s="460"/>
      <c r="DI37" s="460"/>
      <c r="DJ37" s="460"/>
      <c r="DK37" s="460"/>
      <c r="DL37" s="460"/>
      <c r="DM37" s="460"/>
      <c r="DN37" s="460"/>
      <c r="DO37" s="460"/>
      <c r="DP37" s="460"/>
      <c r="DQ37" s="460"/>
      <c r="DR37" s="460"/>
      <c r="DS37" s="460"/>
      <c r="DT37" s="460"/>
      <c r="DU37" s="460"/>
      <c r="DV37" s="460"/>
      <c r="DW37" s="460"/>
      <c r="DX37" s="460"/>
      <c r="DY37" s="460"/>
      <c r="DZ37" s="460"/>
      <c r="EA37" s="460"/>
      <c r="EB37" s="460"/>
      <c r="EC37" s="460"/>
      <c r="ED37" s="460"/>
      <c r="EE37" s="460"/>
      <c r="EF37" s="460"/>
      <c r="EG37" s="460"/>
      <c r="EH37" s="460"/>
      <c r="EI37" s="460"/>
      <c r="EJ37" s="460"/>
      <c r="EK37" s="460"/>
      <c r="EL37" s="460"/>
      <c r="EM37" s="460"/>
      <c r="EN37" s="460"/>
      <c r="EO37" s="460"/>
      <c r="EP37" s="460"/>
      <c r="EQ37" s="460"/>
      <c r="ER37" s="460"/>
      <c r="ES37" s="460"/>
      <c r="ET37" s="460"/>
      <c r="EU37" s="460"/>
      <c r="EV37" s="460"/>
      <c r="EW37" s="460"/>
      <c r="EX37" s="460"/>
      <c r="EY37" s="460"/>
      <c r="EZ37" s="460"/>
      <c r="FA37" s="460"/>
      <c r="FB37" s="460"/>
      <c r="FC37" s="460"/>
      <c r="FD37" s="460"/>
      <c r="FE37" s="460"/>
      <c r="FF37" s="460"/>
      <c r="FG37" s="460"/>
      <c r="FH37" s="460"/>
      <c r="FI37" s="460"/>
      <c r="FJ37" s="460"/>
      <c r="FK37" s="460"/>
      <c r="FL37" s="460"/>
      <c r="FM37" s="460"/>
      <c r="FN37" s="460"/>
      <c r="FO37" s="460"/>
      <c r="FP37" s="460"/>
      <c r="FQ37" s="460"/>
      <c r="FR37" s="460"/>
      <c r="FS37" s="460"/>
      <c r="FT37" s="460"/>
      <c r="FU37" s="460"/>
      <c r="FV37" s="460"/>
      <c r="FW37" s="460"/>
      <c r="FX37" s="460"/>
      <c r="FY37" s="460"/>
      <c r="FZ37" s="460"/>
      <c r="GA37" s="460"/>
      <c r="GB37" s="460"/>
      <c r="GC37" s="460"/>
      <c r="GD37" s="460"/>
      <c r="GE37" s="460"/>
      <c r="GF37" s="460"/>
      <c r="GG37" s="460"/>
      <c r="GH37" s="460"/>
      <c r="GI37" s="460"/>
      <c r="GJ37" s="460"/>
      <c r="GK37" s="460"/>
      <c r="GL37" s="460"/>
      <c r="GM37" s="460"/>
      <c r="GN37" s="460"/>
      <c r="GO37" s="460"/>
      <c r="GP37" s="460"/>
      <c r="GQ37" s="460"/>
      <c r="GR37" s="460"/>
      <c r="GS37" s="460"/>
      <c r="GT37" s="460"/>
      <c r="GU37" s="460"/>
      <c r="GV37" s="460"/>
      <c r="GW37" s="460"/>
      <c r="GX37" s="460"/>
      <c r="GY37" s="460"/>
      <c r="GZ37" s="460"/>
      <c r="HA37" s="460"/>
      <c r="HB37" s="460"/>
      <c r="HC37" s="460"/>
      <c r="HD37" s="460"/>
      <c r="HE37" s="460"/>
      <c r="HF37" s="460"/>
      <c r="HG37" s="460"/>
      <c r="HH37" s="460"/>
      <c r="HI37" s="460"/>
      <c r="HJ37" s="460"/>
      <c r="HK37" s="460"/>
      <c r="HL37" s="460"/>
      <c r="HM37" s="460"/>
      <c r="HN37" s="460"/>
      <c r="HO37" s="460"/>
      <c r="HP37" s="460"/>
      <c r="HQ37" s="460"/>
      <c r="HR37" s="460"/>
      <c r="HS37" s="460"/>
      <c r="HT37" s="460"/>
      <c r="HU37" s="460"/>
      <c r="HV37" s="460"/>
      <c r="HW37" s="460"/>
      <c r="HX37" s="460"/>
      <c r="HY37" s="460"/>
      <c r="HZ37" s="460"/>
      <c r="IA37" s="460"/>
      <c r="IB37" s="460"/>
      <c r="IC37" s="460"/>
      <c r="ID37" s="460"/>
      <c r="IE37" s="460"/>
      <c r="IF37" s="460"/>
      <c r="IG37" s="460"/>
      <c r="IH37" s="460"/>
      <c r="II37" s="460"/>
      <c r="IJ37" s="460"/>
      <c r="IK37" s="460"/>
      <c r="IL37" s="460"/>
      <c r="IM37" s="460"/>
      <c r="IN37" s="460"/>
      <c r="IO37" s="460"/>
      <c r="IP37" s="460"/>
      <c r="IQ37" s="460"/>
      <c r="IR37" s="460"/>
      <c r="IS37" s="460"/>
      <c r="IT37" s="460"/>
      <c r="IU37" s="460"/>
      <c r="IV37" s="460"/>
      <c r="IW37" s="460"/>
      <c r="IX37" s="460"/>
      <c r="IY37" s="460"/>
      <c r="IZ37" s="460"/>
      <c r="JA37" s="460"/>
      <c r="JB37" s="460"/>
      <c r="JC37" s="460"/>
      <c r="JD37" s="460"/>
      <c r="JE37" s="460"/>
      <c r="JF37" s="460"/>
      <c r="JG37" s="460"/>
      <c r="JH37" s="460"/>
      <c r="JI37" s="460"/>
      <c r="JJ37" s="460"/>
      <c r="JK37" s="460"/>
      <c r="JL37" s="460"/>
      <c r="JM37" s="460"/>
      <c r="JN37" s="460"/>
      <c r="JO37" s="460"/>
      <c r="JP37" s="460"/>
      <c r="JQ37" s="460"/>
      <c r="JR37" s="460"/>
      <c r="JS37" s="460"/>
      <c r="JT37" s="460"/>
      <c r="JU37" s="460"/>
      <c r="JV37" s="460"/>
      <c r="JW37" s="460"/>
      <c r="JX37" s="460"/>
      <c r="JY37" s="460"/>
      <c r="JZ37" s="460"/>
      <c r="KA37" s="460"/>
      <c r="KB37" s="460"/>
      <c r="KC37" s="460"/>
      <c r="KD37" s="460"/>
      <c r="KE37" s="460"/>
      <c r="KF37" s="460"/>
      <c r="KG37" s="460"/>
      <c r="KH37" s="460"/>
      <c r="KI37" s="460"/>
      <c r="KJ37" s="460"/>
      <c r="KK37" s="460"/>
      <c r="KL37" s="460"/>
      <c r="KM37" s="460"/>
      <c r="KN37" s="460"/>
      <c r="KO37" s="460"/>
      <c r="KP37" s="460"/>
      <c r="KQ37" s="460"/>
      <c r="KR37" s="460"/>
      <c r="KS37" s="460"/>
      <c r="KT37" s="460"/>
      <c r="KU37" s="460"/>
      <c r="KV37" s="460"/>
      <c r="KW37" s="460"/>
      <c r="KX37" s="460"/>
      <c r="KY37" s="460"/>
      <c r="KZ37" s="460"/>
      <c r="LA37" s="460"/>
      <c r="LB37" s="460"/>
      <c r="LC37" s="460"/>
      <c r="LD37" s="460"/>
      <c r="LE37" s="460"/>
      <c r="LF37" s="460"/>
      <c r="LG37" s="460"/>
      <c r="LH37" s="460"/>
      <c r="LI37" s="460"/>
      <c r="LJ37" s="460"/>
      <c r="LK37" s="460"/>
      <c r="LL37" s="460"/>
      <c r="LM37" s="460"/>
      <c r="LN37" s="460"/>
      <c r="LO37" s="460"/>
      <c r="LP37" s="460"/>
      <c r="LQ37" s="460"/>
      <c r="LR37" s="460"/>
      <c r="LS37" s="460"/>
      <c r="LT37" s="460"/>
      <c r="LU37" s="460"/>
      <c r="LV37" s="460"/>
      <c r="LW37" s="460"/>
      <c r="LX37" s="460"/>
      <c r="LY37" s="460"/>
      <c r="LZ37" s="460"/>
      <c r="MA37" s="460"/>
      <c r="MB37" s="460"/>
      <c r="MC37" s="460"/>
      <c r="MD37" s="460"/>
      <c r="ME37" s="460"/>
      <c r="MF37" s="460"/>
      <c r="MG37" s="460"/>
      <c r="MH37" s="460"/>
      <c r="MI37" s="460"/>
      <c r="MJ37" s="460"/>
      <c r="MK37" s="460"/>
      <c r="ML37" s="460"/>
      <c r="MM37" s="460"/>
      <c r="MN37" s="460"/>
      <c r="MO37" s="460"/>
      <c r="MP37" s="460"/>
      <c r="MQ37" s="460"/>
      <c r="MR37" s="460"/>
      <c r="MS37" s="460"/>
      <c r="MT37" s="460"/>
      <c r="MU37" s="460"/>
      <c r="MV37" s="460"/>
      <c r="MW37" s="460"/>
      <c r="MX37" s="460"/>
      <c r="MY37" s="460"/>
      <c r="MZ37" s="460"/>
      <c r="NA37" s="460"/>
      <c r="NB37" s="460"/>
      <c r="NC37" s="460"/>
      <c r="ND37" s="460"/>
      <c r="NE37" s="460"/>
      <c r="NF37" s="460"/>
      <c r="NG37" s="460"/>
      <c r="NH37" s="460"/>
      <c r="NI37" s="460"/>
      <c r="NJ37" s="460"/>
      <c r="NK37" s="460"/>
      <c r="NL37" s="460"/>
      <c r="NM37" s="460"/>
      <c r="NN37" s="460"/>
      <c r="NO37" s="460"/>
      <c r="NP37" s="460"/>
      <c r="NQ37" s="460"/>
      <c r="NR37" s="460"/>
      <c r="NS37" s="460"/>
      <c r="NT37" s="460"/>
      <c r="NU37" s="460"/>
      <c r="NV37" s="460"/>
      <c r="NW37" s="460"/>
      <c r="NX37" s="460"/>
      <c r="NY37" s="460"/>
      <c r="NZ37" s="460"/>
      <c r="OA37" s="460"/>
      <c r="OB37" s="460"/>
      <c r="OC37" s="460"/>
      <c r="OD37" s="460"/>
      <c r="OE37" s="460"/>
      <c r="OF37" s="460"/>
      <c r="OG37" s="460"/>
      <c r="OH37" s="460"/>
      <c r="OI37" s="460"/>
      <c r="OJ37" s="460"/>
      <c r="OK37" s="460"/>
      <c r="OL37" s="460"/>
      <c r="OM37" s="460"/>
      <c r="ON37" s="460"/>
      <c r="OO37" s="460"/>
      <c r="OP37" s="460"/>
      <c r="OQ37" s="460"/>
      <c r="OR37" s="460"/>
      <c r="OS37" s="460"/>
      <c r="OT37" s="460"/>
      <c r="OU37" s="460"/>
      <c r="OV37" s="460"/>
      <c r="OW37" s="460"/>
      <c r="OX37" s="460"/>
      <c r="OY37" s="460"/>
      <c r="OZ37" s="460"/>
      <c r="PA37" s="460"/>
      <c r="PB37" s="460"/>
      <c r="PC37" s="460"/>
      <c r="PD37" s="460"/>
      <c r="PE37" s="460"/>
      <c r="PF37" s="460"/>
      <c r="PG37" s="460"/>
      <c r="PH37" s="460"/>
      <c r="PI37" s="460"/>
      <c r="PJ37" s="460"/>
      <c r="PK37" s="460"/>
      <c r="PL37" s="460"/>
      <c r="PM37" s="460"/>
      <c r="PN37" s="460"/>
      <c r="PO37" s="460"/>
      <c r="PP37" s="460"/>
      <c r="PQ37" s="460"/>
      <c r="PR37" s="460"/>
      <c r="PS37" s="460"/>
      <c r="PT37" s="460"/>
      <c r="PU37" s="460"/>
      <c r="PV37" s="460"/>
      <c r="PW37" s="460"/>
      <c r="PX37" s="460"/>
      <c r="PY37" s="460"/>
      <c r="PZ37" s="460"/>
      <c r="QA37" s="460"/>
      <c r="QB37" s="460"/>
      <c r="QC37" s="460"/>
      <c r="QD37" s="460"/>
      <c r="QE37" s="460"/>
      <c r="QF37" s="460"/>
      <c r="QG37" s="460"/>
      <c r="QH37" s="460"/>
      <c r="QI37" s="460"/>
      <c r="QJ37" s="460"/>
      <c r="QK37" s="460"/>
      <c r="QL37" s="460"/>
      <c r="QM37" s="460"/>
      <c r="QN37" s="460"/>
      <c r="QO37" s="460"/>
      <c r="QP37" s="460"/>
      <c r="QQ37" s="460"/>
      <c r="QR37" s="460"/>
      <c r="QS37" s="460"/>
      <c r="QT37" s="460"/>
      <c r="QU37" s="460"/>
      <c r="QV37" s="460"/>
      <c r="QW37" s="460"/>
      <c r="QX37" s="460"/>
      <c r="QY37" s="460"/>
      <c r="QZ37" s="460"/>
      <c r="RA37" s="460"/>
      <c r="RB37" s="460"/>
      <c r="RC37" s="460"/>
      <c r="RD37" s="460"/>
      <c r="RE37" s="460"/>
      <c r="RF37" s="460"/>
      <c r="RG37" s="460"/>
      <c r="RH37" s="460"/>
      <c r="RI37" s="460"/>
      <c r="RJ37" s="460"/>
      <c r="RK37" s="460"/>
      <c r="RL37" s="460"/>
      <c r="RM37" s="460"/>
      <c r="RN37" s="460"/>
      <c r="RO37" s="460"/>
      <c r="RP37" s="460"/>
      <c r="RQ37" s="460"/>
      <c r="RR37" s="460"/>
      <c r="RS37" s="460"/>
      <c r="RT37" s="460"/>
      <c r="RU37" s="460"/>
      <c r="RV37" s="460"/>
      <c r="RW37" s="460"/>
      <c r="RX37" s="460"/>
      <c r="RY37" s="460"/>
      <c r="RZ37" s="460"/>
      <c r="SA37" s="460"/>
      <c r="SB37" s="460"/>
      <c r="SC37" s="460"/>
      <c r="SD37" s="460"/>
      <c r="SE37" s="460"/>
      <c r="SF37" s="460"/>
      <c r="SG37" s="460"/>
      <c r="SH37" s="460"/>
      <c r="SI37" s="460"/>
      <c r="SJ37" s="460"/>
      <c r="SK37" s="460"/>
      <c r="SL37" s="460"/>
      <c r="SM37" s="460"/>
      <c r="SN37" s="460"/>
      <c r="SO37" s="460"/>
      <c r="SP37" s="460"/>
      <c r="SQ37" s="460"/>
      <c r="SR37" s="460"/>
      <c r="SS37" s="460"/>
      <c r="ST37" s="460"/>
      <c r="SU37" s="460"/>
      <c r="SV37" s="460"/>
      <c r="SW37" s="460"/>
      <c r="SX37" s="460"/>
      <c r="SY37" s="460"/>
      <c r="SZ37" s="460"/>
      <c r="TA37" s="460"/>
      <c r="TB37" s="460"/>
      <c r="TC37" s="460"/>
      <c r="TD37" s="460"/>
      <c r="TE37" s="460"/>
      <c r="TF37" s="460"/>
      <c r="TG37" s="460"/>
      <c r="TH37" s="460"/>
      <c r="TI37" s="460"/>
      <c r="TJ37" s="460"/>
      <c r="TK37" s="460"/>
      <c r="TL37" s="460"/>
      <c r="TM37" s="460"/>
      <c r="TN37" s="460"/>
      <c r="TO37" s="460"/>
      <c r="TP37" s="460"/>
      <c r="TQ37" s="460"/>
      <c r="TR37" s="460"/>
      <c r="TS37" s="460"/>
      <c r="TT37" s="460"/>
      <c r="TU37" s="460"/>
      <c r="TV37" s="460"/>
      <c r="TW37" s="460"/>
      <c r="TX37" s="460"/>
      <c r="TY37" s="460"/>
      <c r="TZ37" s="460"/>
      <c r="UA37" s="460"/>
      <c r="UB37" s="460"/>
      <c r="UC37" s="460"/>
      <c r="UD37" s="460"/>
      <c r="UE37" s="460"/>
      <c r="UF37" s="460"/>
      <c r="UG37" s="460"/>
      <c r="UH37" s="460"/>
      <c r="UI37" s="460"/>
      <c r="UJ37" s="460"/>
      <c r="UK37" s="460"/>
      <c r="UL37" s="460"/>
      <c r="UM37" s="460"/>
      <c r="UN37" s="460"/>
      <c r="UO37" s="460"/>
      <c r="UP37" s="460"/>
      <c r="UQ37" s="460"/>
      <c r="UR37" s="460"/>
      <c r="US37" s="460"/>
      <c r="UT37" s="460"/>
      <c r="UU37" s="460"/>
      <c r="UV37" s="460"/>
      <c r="UW37" s="460"/>
      <c r="UX37" s="460"/>
      <c r="UY37" s="460"/>
      <c r="UZ37" s="460"/>
      <c r="VA37" s="460"/>
      <c r="VB37" s="460"/>
      <c r="VC37" s="460"/>
      <c r="VD37" s="460"/>
      <c r="VE37" s="460"/>
      <c r="VF37" s="460"/>
      <c r="VG37" s="460"/>
      <c r="VH37" s="460"/>
      <c r="VI37" s="460"/>
      <c r="VJ37" s="460"/>
      <c r="VK37" s="460"/>
      <c r="VL37" s="460"/>
      <c r="VM37" s="460"/>
      <c r="VN37" s="460"/>
      <c r="VO37" s="460"/>
      <c r="VP37" s="460"/>
      <c r="VQ37" s="460"/>
      <c r="VR37" s="460"/>
      <c r="VS37" s="460"/>
      <c r="VT37" s="460"/>
      <c r="VU37" s="460"/>
      <c r="VV37" s="460"/>
      <c r="VW37" s="460"/>
      <c r="VX37" s="460"/>
      <c r="VY37" s="460"/>
      <c r="VZ37" s="460"/>
      <c r="WA37" s="460"/>
      <c r="WB37" s="460"/>
      <c r="WC37" s="460"/>
      <c r="WD37" s="460"/>
      <c r="WE37" s="460"/>
      <c r="WF37" s="460"/>
      <c r="WG37" s="460"/>
      <c r="WH37" s="460"/>
      <c r="WI37" s="460"/>
      <c r="WJ37" s="460"/>
      <c r="WK37" s="460"/>
      <c r="WL37" s="460"/>
      <c r="WM37" s="460"/>
      <c r="WN37" s="460"/>
      <c r="WO37" s="460"/>
      <c r="WP37" s="460"/>
      <c r="WQ37" s="460"/>
      <c r="WR37" s="460"/>
      <c r="WS37" s="460"/>
      <c r="WT37" s="460"/>
      <c r="WU37" s="460"/>
      <c r="WV37" s="460"/>
      <c r="WW37" s="460"/>
      <c r="WX37" s="460"/>
      <c r="WY37" s="460"/>
      <c r="WZ37" s="460"/>
      <c r="XA37" s="460"/>
      <c r="XB37" s="460"/>
      <c r="XC37" s="460"/>
      <c r="XD37" s="460"/>
      <c r="XE37" s="460"/>
      <c r="XF37" s="460"/>
      <c r="XG37" s="460"/>
      <c r="XH37" s="460"/>
      <c r="XI37" s="460"/>
      <c r="XJ37" s="460"/>
      <c r="XK37" s="460"/>
      <c r="XL37" s="460"/>
      <c r="XM37" s="460"/>
      <c r="XN37" s="460"/>
      <c r="XO37" s="460"/>
      <c r="XP37" s="460"/>
      <c r="XQ37" s="460"/>
      <c r="XR37" s="460"/>
      <c r="XS37" s="460"/>
      <c r="XT37" s="460"/>
      <c r="XU37" s="460"/>
      <c r="XV37" s="460"/>
      <c r="XW37" s="460"/>
      <c r="XX37" s="460"/>
      <c r="XY37" s="460"/>
      <c r="XZ37" s="460"/>
      <c r="YA37" s="460"/>
      <c r="YB37" s="460"/>
      <c r="YC37" s="460"/>
      <c r="YD37" s="460"/>
      <c r="YE37" s="460"/>
      <c r="YF37" s="460"/>
      <c r="YG37" s="460"/>
      <c r="YH37" s="460"/>
      <c r="YI37" s="460"/>
      <c r="YJ37" s="460"/>
      <c r="YK37" s="460"/>
      <c r="YL37" s="460"/>
      <c r="YM37" s="460"/>
      <c r="YN37" s="460"/>
      <c r="YO37" s="460"/>
      <c r="YP37" s="460"/>
      <c r="YQ37" s="460"/>
      <c r="YR37" s="460"/>
      <c r="YS37" s="460"/>
      <c r="YT37" s="460"/>
      <c r="YU37" s="460"/>
      <c r="YV37" s="460"/>
      <c r="YW37" s="460"/>
      <c r="YX37" s="460"/>
      <c r="YY37" s="460"/>
      <c r="YZ37" s="460"/>
      <c r="ZA37" s="460"/>
      <c r="ZB37" s="460"/>
      <c r="ZC37" s="460"/>
      <c r="ZD37" s="460"/>
      <c r="ZE37" s="460"/>
      <c r="ZF37" s="460"/>
      <c r="ZG37" s="460"/>
      <c r="ZH37" s="460"/>
      <c r="ZI37" s="460"/>
      <c r="ZJ37" s="460"/>
      <c r="ZK37" s="460"/>
      <c r="ZL37" s="460"/>
      <c r="ZM37" s="460"/>
      <c r="ZN37" s="460"/>
      <c r="ZO37" s="460"/>
      <c r="ZP37" s="460"/>
      <c r="ZQ37" s="460"/>
      <c r="ZR37" s="460"/>
      <c r="ZS37" s="460"/>
      <c r="ZT37" s="460"/>
      <c r="ZU37" s="460"/>
      <c r="ZV37" s="460"/>
      <c r="ZW37" s="460"/>
      <c r="ZX37" s="460"/>
      <c r="ZY37" s="460"/>
      <c r="ZZ37" s="460"/>
      <c r="AAA37" s="460"/>
      <c r="AAB37" s="460"/>
      <c r="AAC37" s="460"/>
      <c r="AAD37" s="460"/>
      <c r="AAE37" s="460"/>
      <c r="AAF37" s="460"/>
      <c r="AAG37" s="460"/>
      <c r="AAH37" s="460"/>
      <c r="AAI37" s="460"/>
      <c r="AAJ37" s="460"/>
      <c r="AAK37" s="460"/>
      <c r="AAL37" s="460"/>
      <c r="AAM37" s="460"/>
      <c r="AAN37" s="460"/>
      <c r="AAO37" s="460"/>
      <c r="AAP37" s="460"/>
      <c r="AAQ37" s="460"/>
      <c r="AAR37" s="460"/>
      <c r="AAS37" s="460"/>
      <c r="AAT37" s="460"/>
      <c r="AAU37" s="460"/>
      <c r="AAV37" s="460"/>
      <c r="AAW37" s="460"/>
      <c r="AAX37" s="460"/>
      <c r="AAY37" s="460"/>
      <c r="AAZ37" s="460"/>
      <c r="ABA37" s="460"/>
      <c r="ABB37" s="460"/>
      <c r="ABC37" s="460"/>
      <c r="ABD37" s="460"/>
      <c r="ABE37" s="460"/>
      <c r="ABF37" s="460"/>
      <c r="ABG37" s="460"/>
      <c r="ABH37" s="460"/>
      <c r="ABI37" s="460"/>
      <c r="ABJ37" s="460"/>
      <c r="ABK37" s="460"/>
      <c r="ABL37" s="460"/>
      <c r="ABM37" s="460"/>
      <c r="ABN37" s="460"/>
      <c r="ABO37" s="460"/>
      <c r="ABP37" s="460"/>
      <c r="ABQ37" s="460"/>
      <c r="ABR37" s="460"/>
      <c r="ABS37" s="460"/>
      <c r="ABT37" s="460"/>
      <c r="ABU37" s="460"/>
      <c r="ABV37" s="460"/>
      <c r="ABW37" s="460"/>
      <c r="ABX37" s="460"/>
      <c r="ABY37" s="460"/>
      <c r="ABZ37" s="460"/>
      <c r="ACA37" s="460"/>
      <c r="ACB37" s="460"/>
      <c r="ACC37" s="460"/>
      <c r="ACD37" s="460"/>
      <c r="ACE37" s="460"/>
      <c r="ACF37" s="460"/>
      <c r="ACG37" s="460"/>
      <c r="ACH37" s="460"/>
      <c r="ACI37" s="460"/>
      <c r="ACJ37" s="460"/>
      <c r="ACK37" s="460"/>
      <c r="ACL37" s="460"/>
      <c r="ACM37" s="460"/>
      <c r="ACN37" s="460"/>
      <c r="ACO37" s="460"/>
      <c r="ACP37" s="460"/>
      <c r="ACQ37" s="460"/>
      <c r="ACR37" s="460"/>
      <c r="ACS37" s="460"/>
      <c r="ACT37" s="460"/>
      <c r="ACU37" s="460"/>
      <c r="ACV37" s="460"/>
      <c r="ACW37" s="460"/>
      <c r="ACX37" s="460"/>
      <c r="ACY37" s="460"/>
      <c r="ACZ37" s="460"/>
      <c r="ADA37" s="460"/>
      <c r="ADB37" s="460"/>
      <c r="ADC37" s="460"/>
      <c r="ADD37" s="460"/>
      <c r="ADE37" s="460"/>
      <c r="ADF37" s="460"/>
      <c r="ADG37" s="460"/>
      <c r="ADH37" s="460"/>
      <c r="ADI37" s="460"/>
      <c r="ADJ37" s="460"/>
      <c r="ADK37" s="460"/>
      <c r="ADL37" s="460"/>
      <c r="ADM37" s="460"/>
      <c r="ADN37" s="460"/>
      <c r="ADO37" s="460"/>
      <c r="ADP37" s="460"/>
      <c r="ADQ37" s="460"/>
      <c r="ADR37" s="460"/>
      <c r="ADS37" s="460"/>
      <c r="ADT37" s="460"/>
      <c r="ADU37" s="460"/>
      <c r="ADV37" s="460"/>
      <c r="ADW37" s="460"/>
      <c r="ADX37" s="460"/>
      <c r="ADY37" s="460"/>
      <c r="ADZ37" s="460"/>
      <c r="AEA37" s="460"/>
      <c r="AEB37" s="460"/>
      <c r="AEC37" s="460"/>
      <c r="AED37" s="460"/>
      <c r="AEE37" s="460"/>
      <c r="AEF37" s="460"/>
      <c r="AEG37" s="460"/>
      <c r="AEH37" s="460"/>
      <c r="AEI37" s="460"/>
      <c r="AEJ37" s="460"/>
      <c r="AEK37" s="460"/>
      <c r="AEL37" s="460"/>
      <c r="AEM37" s="460"/>
      <c r="AEN37" s="460"/>
      <c r="AEO37" s="460"/>
      <c r="AEP37" s="460"/>
      <c r="AEQ37" s="460"/>
      <c r="AER37" s="460"/>
      <c r="AES37" s="460"/>
      <c r="AET37" s="460"/>
      <c r="AEU37" s="460"/>
      <c r="AEV37" s="460"/>
      <c r="AEW37" s="460"/>
      <c r="AEX37" s="460"/>
      <c r="AEY37" s="460"/>
      <c r="AEZ37" s="460"/>
      <c r="AFA37" s="460"/>
      <c r="AFB37" s="460"/>
      <c r="AFC37" s="460"/>
      <c r="AFD37" s="460"/>
      <c r="AFE37" s="460"/>
      <c r="AFF37" s="460"/>
      <c r="AFG37" s="460"/>
      <c r="AFH37" s="460"/>
      <c r="AFI37" s="460"/>
      <c r="AFJ37" s="460"/>
      <c r="AFK37" s="460"/>
      <c r="AFL37" s="460"/>
      <c r="AFM37" s="460"/>
      <c r="AFN37" s="460"/>
      <c r="AFO37" s="460"/>
      <c r="AFP37" s="460"/>
      <c r="AFQ37" s="460"/>
      <c r="AFR37" s="460"/>
      <c r="AFS37" s="460"/>
      <c r="AFT37" s="460"/>
      <c r="AFU37" s="460"/>
    </row>
    <row r="38" spans="1:853" s="460" customFormat="1">
      <c r="A38" s="10"/>
      <c r="B38" s="386"/>
      <c r="C38" s="386" t="s">
        <v>1265</v>
      </c>
      <c r="D38" s="386"/>
      <c r="E38" s="380">
        <f>SUMIF($G$2:$BN$2,E$2,($G38:$BN38))</f>
        <v>1920600</v>
      </c>
      <c r="F38" s="380">
        <f>SUMIF($G$2:$BN$2,F$2,($G38:$BN38))</f>
        <v>2079280</v>
      </c>
      <c r="G38" s="380">
        <v>120900</v>
      </c>
      <c r="H38" s="380">
        <v>114900</v>
      </c>
      <c r="I38" s="380">
        <v>71000</v>
      </c>
      <c r="J38" s="380">
        <v>66500</v>
      </c>
      <c r="K38" s="380">
        <v>125000</v>
      </c>
      <c r="L38" s="380">
        <v>125000</v>
      </c>
      <c r="M38" s="380">
        <v>119000</v>
      </c>
      <c r="N38" s="380">
        <v>139000</v>
      </c>
      <c r="O38" s="380">
        <v>100000</v>
      </c>
      <c r="P38" s="380">
        <v>121000</v>
      </c>
      <c r="Q38" s="380">
        <v>97900</v>
      </c>
      <c r="R38" s="380">
        <v>106000</v>
      </c>
      <c r="S38" s="380">
        <v>98000</v>
      </c>
      <c r="T38" s="380">
        <v>100000</v>
      </c>
      <c r="U38" s="380">
        <v>0</v>
      </c>
      <c r="V38" s="380">
        <v>99000</v>
      </c>
      <c r="W38" s="380">
        <v>158200</v>
      </c>
      <c r="X38" s="380">
        <v>51000</v>
      </c>
      <c r="Y38" s="380">
        <v>119000</v>
      </c>
      <c r="Z38" s="380">
        <v>68400</v>
      </c>
      <c r="AA38" s="380">
        <v>99800</v>
      </c>
      <c r="AB38" s="380">
        <v>80000</v>
      </c>
      <c r="AC38" s="380">
        <v>142000</v>
      </c>
      <c r="AD38" s="380">
        <v>86380</v>
      </c>
      <c r="AE38" s="380">
        <v>139000</v>
      </c>
      <c r="AF38" s="380">
        <v>171500</v>
      </c>
      <c r="AG38" s="380">
        <v>144900</v>
      </c>
      <c r="AH38" s="380">
        <v>133000</v>
      </c>
      <c r="AI38" s="380">
        <v>84900</v>
      </c>
      <c r="AJ38" s="380">
        <v>67000</v>
      </c>
      <c r="AK38" s="380">
        <v>74000</v>
      </c>
      <c r="AL38" s="380">
        <v>201900</v>
      </c>
      <c r="AM38" s="380">
        <v>155000</v>
      </c>
      <c r="AN38" s="380">
        <v>98700</v>
      </c>
      <c r="AO38" s="380">
        <v>72000</v>
      </c>
      <c r="AP38" s="380">
        <v>250000</v>
      </c>
      <c r="AQ38" s="380">
        <v>0</v>
      </c>
      <c r="AR38" s="380">
        <v>0</v>
      </c>
      <c r="AS38" s="380"/>
      <c r="AT38" s="381"/>
      <c r="AU38" s="380"/>
      <c r="AV38" s="381"/>
      <c r="AW38" s="380"/>
      <c r="AX38" s="381"/>
      <c r="AY38" s="380"/>
      <c r="AZ38" s="381"/>
      <c r="BA38" s="380"/>
      <c r="BB38" s="381"/>
      <c r="BC38" s="380"/>
      <c r="BD38" s="381"/>
      <c r="BE38" s="380"/>
      <c r="BF38" s="381"/>
      <c r="BG38" s="380"/>
      <c r="BH38" s="381"/>
      <c r="BI38" s="380"/>
      <c r="BJ38" s="381"/>
      <c r="BK38" s="380"/>
      <c r="BL38" s="381"/>
      <c r="BM38" s="380"/>
      <c r="BN38" s="381"/>
    </row>
    <row r="39" spans="1:853" s="354" customFormat="1">
      <c r="A39" s="14"/>
      <c r="B39" s="11"/>
      <c r="C39" s="11" t="s">
        <v>1264</v>
      </c>
      <c r="D39" s="11"/>
      <c r="E39" s="380">
        <f>SUMIF($G$2:$BN$2,E$2,($G39:$BN39))</f>
        <v>0</v>
      </c>
      <c r="F39" s="380">
        <f>SUMIF($G$2:$BN$2,F$2,($G39:$BN39))</f>
        <v>0</v>
      </c>
      <c r="G39" s="205">
        <v>0</v>
      </c>
      <c r="H39" s="205">
        <v>0</v>
      </c>
      <c r="I39" s="205">
        <v>0</v>
      </c>
      <c r="J39" s="205">
        <v>0</v>
      </c>
      <c r="K39" s="205">
        <v>0</v>
      </c>
      <c r="L39" s="205">
        <v>0</v>
      </c>
      <c r="M39" s="205">
        <v>0</v>
      </c>
      <c r="N39" s="205">
        <v>0</v>
      </c>
      <c r="O39" s="205">
        <v>0</v>
      </c>
      <c r="P39" s="205">
        <v>0</v>
      </c>
      <c r="Q39" s="205">
        <v>0</v>
      </c>
      <c r="R39" s="205">
        <v>0</v>
      </c>
      <c r="S39" s="205">
        <v>0</v>
      </c>
      <c r="T39" s="205">
        <v>0</v>
      </c>
      <c r="U39" s="205">
        <v>0</v>
      </c>
      <c r="V39" s="205">
        <v>0</v>
      </c>
      <c r="W39" s="205">
        <v>0</v>
      </c>
      <c r="X39" s="205">
        <v>0</v>
      </c>
      <c r="Y39" s="205">
        <v>0</v>
      </c>
      <c r="Z39" s="205">
        <v>0</v>
      </c>
      <c r="AA39" s="205">
        <v>0</v>
      </c>
      <c r="AB39" s="205">
        <v>0</v>
      </c>
      <c r="AC39" s="205">
        <v>0</v>
      </c>
      <c r="AD39" s="205">
        <v>0</v>
      </c>
      <c r="AE39" s="205">
        <v>0</v>
      </c>
      <c r="AF39" s="205">
        <v>0</v>
      </c>
      <c r="AG39" s="205">
        <v>0</v>
      </c>
      <c r="AH39" s="205">
        <v>0</v>
      </c>
      <c r="AI39" s="205">
        <v>0</v>
      </c>
      <c r="AJ39" s="205">
        <v>0</v>
      </c>
      <c r="AK39" s="205">
        <v>0</v>
      </c>
      <c r="AL39" s="205">
        <v>0</v>
      </c>
      <c r="AM39" s="205">
        <v>0</v>
      </c>
      <c r="AN39" s="205">
        <v>0</v>
      </c>
      <c r="AO39" s="205">
        <v>0</v>
      </c>
      <c r="AP39" s="205">
        <v>0</v>
      </c>
      <c r="AQ39" s="205">
        <v>0</v>
      </c>
      <c r="AR39" s="205">
        <v>0</v>
      </c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460"/>
      <c r="BP39" s="460"/>
      <c r="BQ39" s="460"/>
      <c r="BR39" s="460"/>
      <c r="BS39" s="460"/>
      <c r="BT39" s="460"/>
      <c r="BU39" s="460"/>
      <c r="BV39" s="460"/>
      <c r="BW39" s="460"/>
      <c r="BX39" s="460"/>
      <c r="BY39" s="460"/>
      <c r="BZ39" s="460"/>
      <c r="CA39" s="460"/>
      <c r="CB39" s="460"/>
      <c r="CC39" s="460"/>
      <c r="CD39" s="460"/>
      <c r="CE39" s="460"/>
      <c r="CF39" s="460"/>
      <c r="CG39" s="460"/>
      <c r="CH39" s="460"/>
      <c r="CI39" s="460"/>
      <c r="CJ39" s="460"/>
      <c r="CK39" s="460"/>
      <c r="CL39" s="460"/>
      <c r="CM39" s="460"/>
      <c r="CN39" s="460"/>
      <c r="CO39" s="460"/>
      <c r="CP39" s="460"/>
      <c r="CQ39" s="460"/>
      <c r="CR39" s="460"/>
      <c r="CS39" s="460"/>
      <c r="CT39" s="460"/>
      <c r="CU39" s="460"/>
      <c r="CV39" s="460"/>
      <c r="CW39" s="460"/>
      <c r="CX39" s="460"/>
      <c r="CY39" s="460"/>
      <c r="CZ39" s="460"/>
      <c r="DA39" s="460"/>
      <c r="DB39" s="460"/>
      <c r="DC39" s="460"/>
      <c r="DD39" s="460"/>
      <c r="DE39" s="460"/>
      <c r="DF39" s="460"/>
      <c r="DG39" s="460"/>
      <c r="DH39" s="460"/>
      <c r="DI39" s="460"/>
      <c r="DJ39" s="460"/>
      <c r="DK39" s="460"/>
      <c r="DL39" s="460"/>
      <c r="DM39" s="460"/>
      <c r="DN39" s="460"/>
      <c r="DO39" s="460"/>
      <c r="DP39" s="460"/>
      <c r="DQ39" s="460"/>
      <c r="DR39" s="460"/>
      <c r="DS39" s="460"/>
      <c r="DT39" s="460"/>
      <c r="DU39" s="460"/>
      <c r="DV39" s="460"/>
      <c r="DW39" s="460"/>
      <c r="DX39" s="460"/>
      <c r="DY39" s="460"/>
      <c r="DZ39" s="460"/>
      <c r="EA39" s="460"/>
      <c r="EB39" s="460"/>
      <c r="EC39" s="460"/>
      <c r="ED39" s="460"/>
      <c r="EE39" s="460"/>
      <c r="EF39" s="460"/>
      <c r="EG39" s="460"/>
      <c r="EH39" s="460"/>
      <c r="EI39" s="460"/>
      <c r="EJ39" s="460"/>
      <c r="EK39" s="460"/>
      <c r="EL39" s="460"/>
      <c r="EM39" s="460"/>
      <c r="EN39" s="460"/>
      <c r="EO39" s="460"/>
      <c r="EP39" s="460"/>
      <c r="EQ39" s="460"/>
      <c r="ER39" s="460"/>
      <c r="ES39" s="460"/>
      <c r="ET39" s="460"/>
      <c r="EU39" s="460"/>
      <c r="EV39" s="460"/>
      <c r="EW39" s="460"/>
      <c r="EX39" s="460"/>
      <c r="EY39" s="460"/>
      <c r="EZ39" s="460"/>
      <c r="FA39" s="460"/>
      <c r="FB39" s="460"/>
      <c r="FC39" s="460"/>
      <c r="FD39" s="460"/>
      <c r="FE39" s="460"/>
      <c r="FF39" s="460"/>
      <c r="FG39" s="460"/>
      <c r="FH39" s="460"/>
      <c r="FI39" s="460"/>
      <c r="FJ39" s="460"/>
      <c r="FK39" s="460"/>
      <c r="FL39" s="460"/>
      <c r="FM39" s="460"/>
      <c r="FN39" s="460"/>
      <c r="FO39" s="460"/>
      <c r="FP39" s="460"/>
      <c r="FQ39" s="460"/>
      <c r="FR39" s="460"/>
      <c r="FS39" s="460"/>
      <c r="FT39" s="460"/>
      <c r="FU39" s="460"/>
      <c r="FV39" s="460"/>
      <c r="FW39" s="460"/>
      <c r="FX39" s="460"/>
      <c r="FY39" s="460"/>
      <c r="FZ39" s="460"/>
      <c r="GA39" s="460"/>
      <c r="GB39" s="460"/>
      <c r="GC39" s="460"/>
      <c r="GD39" s="460"/>
      <c r="GE39" s="460"/>
      <c r="GF39" s="460"/>
      <c r="GG39" s="460"/>
      <c r="GH39" s="460"/>
      <c r="GI39" s="460"/>
      <c r="GJ39" s="460"/>
      <c r="GK39" s="460"/>
      <c r="GL39" s="460"/>
      <c r="GM39" s="460"/>
      <c r="GN39" s="460"/>
      <c r="GO39" s="460"/>
      <c r="GP39" s="460"/>
      <c r="GQ39" s="460"/>
      <c r="GR39" s="460"/>
      <c r="GS39" s="460"/>
      <c r="GT39" s="460"/>
      <c r="GU39" s="460"/>
      <c r="GV39" s="460"/>
      <c r="GW39" s="460"/>
      <c r="GX39" s="460"/>
      <c r="GY39" s="460"/>
      <c r="GZ39" s="460"/>
      <c r="HA39" s="460"/>
      <c r="HB39" s="460"/>
      <c r="HC39" s="460"/>
      <c r="HD39" s="460"/>
      <c r="HE39" s="460"/>
      <c r="HF39" s="460"/>
      <c r="HG39" s="460"/>
      <c r="HH39" s="460"/>
      <c r="HI39" s="460"/>
      <c r="HJ39" s="460"/>
      <c r="HK39" s="460"/>
      <c r="HL39" s="460"/>
      <c r="HM39" s="460"/>
      <c r="HN39" s="460"/>
      <c r="HO39" s="460"/>
      <c r="HP39" s="460"/>
      <c r="HQ39" s="460"/>
      <c r="HR39" s="460"/>
      <c r="HS39" s="460"/>
      <c r="HT39" s="460"/>
      <c r="HU39" s="460"/>
      <c r="HV39" s="460"/>
      <c r="HW39" s="460"/>
      <c r="HX39" s="460"/>
      <c r="HY39" s="460"/>
      <c r="HZ39" s="460"/>
      <c r="IA39" s="460"/>
      <c r="IB39" s="460"/>
      <c r="IC39" s="460"/>
      <c r="ID39" s="460"/>
      <c r="IE39" s="460"/>
      <c r="IF39" s="460"/>
      <c r="IG39" s="460"/>
      <c r="IH39" s="460"/>
      <c r="II39" s="460"/>
      <c r="IJ39" s="460"/>
      <c r="IK39" s="460"/>
      <c r="IL39" s="460"/>
      <c r="IM39" s="460"/>
      <c r="IN39" s="460"/>
      <c r="IO39" s="460"/>
      <c r="IP39" s="460"/>
      <c r="IQ39" s="460"/>
      <c r="IR39" s="460"/>
      <c r="IS39" s="460"/>
      <c r="IT39" s="460"/>
      <c r="IU39" s="460"/>
      <c r="IV39" s="460"/>
      <c r="IW39" s="460"/>
      <c r="IX39" s="460"/>
      <c r="IY39" s="460"/>
      <c r="IZ39" s="460"/>
      <c r="JA39" s="460"/>
      <c r="JB39" s="460"/>
      <c r="JC39" s="460"/>
      <c r="JD39" s="460"/>
      <c r="JE39" s="460"/>
      <c r="JF39" s="460"/>
      <c r="JG39" s="460"/>
      <c r="JH39" s="460"/>
      <c r="JI39" s="460"/>
      <c r="JJ39" s="460"/>
      <c r="JK39" s="460"/>
      <c r="JL39" s="460"/>
      <c r="JM39" s="460"/>
      <c r="JN39" s="460"/>
      <c r="JO39" s="460"/>
      <c r="JP39" s="460"/>
      <c r="JQ39" s="460"/>
      <c r="JR39" s="460"/>
      <c r="JS39" s="460"/>
      <c r="JT39" s="460"/>
      <c r="JU39" s="460"/>
      <c r="JV39" s="460"/>
      <c r="JW39" s="460"/>
      <c r="JX39" s="460"/>
      <c r="JY39" s="460"/>
      <c r="JZ39" s="460"/>
      <c r="KA39" s="460"/>
      <c r="KB39" s="460"/>
      <c r="KC39" s="460"/>
      <c r="KD39" s="460"/>
      <c r="KE39" s="460"/>
      <c r="KF39" s="460"/>
      <c r="KG39" s="460"/>
      <c r="KH39" s="460"/>
      <c r="KI39" s="460"/>
      <c r="KJ39" s="460"/>
      <c r="KK39" s="460"/>
      <c r="KL39" s="460"/>
      <c r="KM39" s="460"/>
      <c r="KN39" s="460"/>
      <c r="KO39" s="460"/>
      <c r="KP39" s="460"/>
      <c r="KQ39" s="460"/>
      <c r="KR39" s="460"/>
      <c r="KS39" s="460"/>
      <c r="KT39" s="460"/>
      <c r="KU39" s="460"/>
      <c r="KV39" s="460"/>
      <c r="KW39" s="460"/>
      <c r="KX39" s="460"/>
      <c r="KY39" s="460"/>
      <c r="KZ39" s="460"/>
      <c r="LA39" s="460"/>
      <c r="LB39" s="460"/>
      <c r="LC39" s="460"/>
      <c r="LD39" s="460"/>
      <c r="LE39" s="460"/>
      <c r="LF39" s="460"/>
      <c r="LG39" s="460"/>
      <c r="LH39" s="460"/>
      <c r="LI39" s="460"/>
      <c r="LJ39" s="460"/>
      <c r="LK39" s="460"/>
      <c r="LL39" s="460"/>
      <c r="LM39" s="460"/>
      <c r="LN39" s="460"/>
      <c r="LO39" s="460"/>
      <c r="LP39" s="460"/>
      <c r="LQ39" s="460"/>
      <c r="LR39" s="460"/>
      <c r="LS39" s="460"/>
      <c r="LT39" s="460"/>
      <c r="LU39" s="460"/>
      <c r="LV39" s="460"/>
      <c r="LW39" s="460"/>
      <c r="LX39" s="460"/>
      <c r="LY39" s="460"/>
      <c r="LZ39" s="460"/>
      <c r="MA39" s="460"/>
      <c r="MB39" s="460"/>
      <c r="MC39" s="460"/>
      <c r="MD39" s="460"/>
      <c r="ME39" s="460"/>
      <c r="MF39" s="460"/>
      <c r="MG39" s="460"/>
      <c r="MH39" s="460"/>
      <c r="MI39" s="460"/>
      <c r="MJ39" s="460"/>
      <c r="MK39" s="460"/>
      <c r="ML39" s="460"/>
      <c r="MM39" s="460"/>
      <c r="MN39" s="460"/>
      <c r="MO39" s="460"/>
      <c r="MP39" s="460"/>
      <c r="MQ39" s="460"/>
      <c r="MR39" s="460"/>
      <c r="MS39" s="460"/>
      <c r="MT39" s="460"/>
      <c r="MU39" s="460"/>
      <c r="MV39" s="460"/>
      <c r="MW39" s="460"/>
      <c r="MX39" s="460"/>
      <c r="MY39" s="460"/>
      <c r="MZ39" s="460"/>
      <c r="NA39" s="460"/>
      <c r="NB39" s="460"/>
      <c r="NC39" s="460"/>
      <c r="ND39" s="460"/>
      <c r="NE39" s="460"/>
      <c r="NF39" s="460"/>
      <c r="NG39" s="460"/>
      <c r="NH39" s="460"/>
      <c r="NI39" s="460"/>
      <c r="NJ39" s="460"/>
      <c r="NK39" s="460"/>
      <c r="NL39" s="460"/>
      <c r="NM39" s="460"/>
      <c r="NN39" s="460"/>
      <c r="NO39" s="460"/>
      <c r="NP39" s="460"/>
      <c r="NQ39" s="460"/>
      <c r="NR39" s="460"/>
      <c r="NS39" s="460"/>
      <c r="NT39" s="460"/>
      <c r="NU39" s="460"/>
      <c r="NV39" s="460"/>
      <c r="NW39" s="460"/>
      <c r="NX39" s="460"/>
      <c r="NY39" s="460"/>
      <c r="NZ39" s="460"/>
      <c r="OA39" s="460"/>
      <c r="OB39" s="460"/>
      <c r="OC39" s="460"/>
      <c r="OD39" s="460"/>
      <c r="OE39" s="460"/>
      <c r="OF39" s="460"/>
      <c r="OG39" s="460"/>
      <c r="OH39" s="460"/>
      <c r="OI39" s="460"/>
      <c r="OJ39" s="460"/>
      <c r="OK39" s="460"/>
      <c r="OL39" s="460"/>
      <c r="OM39" s="460"/>
      <c r="ON39" s="460"/>
      <c r="OO39" s="460"/>
      <c r="OP39" s="460"/>
      <c r="OQ39" s="460"/>
      <c r="OR39" s="460"/>
      <c r="OS39" s="460"/>
      <c r="OT39" s="460"/>
      <c r="OU39" s="460"/>
      <c r="OV39" s="460"/>
      <c r="OW39" s="460"/>
      <c r="OX39" s="460"/>
      <c r="OY39" s="460"/>
      <c r="OZ39" s="460"/>
      <c r="PA39" s="460"/>
      <c r="PB39" s="460"/>
      <c r="PC39" s="460"/>
      <c r="PD39" s="460"/>
      <c r="PE39" s="460"/>
      <c r="PF39" s="460"/>
      <c r="PG39" s="460"/>
      <c r="PH39" s="460"/>
      <c r="PI39" s="460"/>
      <c r="PJ39" s="460"/>
      <c r="PK39" s="460"/>
      <c r="PL39" s="460"/>
      <c r="PM39" s="460"/>
      <c r="PN39" s="460"/>
      <c r="PO39" s="460"/>
      <c r="PP39" s="460"/>
      <c r="PQ39" s="460"/>
      <c r="PR39" s="460"/>
      <c r="PS39" s="460"/>
      <c r="PT39" s="460"/>
      <c r="PU39" s="460"/>
      <c r="PV39" s="460"/>
      <c r="PW39" s="460"/>
      <c r="PX39" s="460"/>
      <c r="PY39" s="460"/>
      <c r="PZ39" s="460"/>
      <c r="QA39" s="460"/>
      <c r="QB39" s="460"/>
      <c r="QC39" s="460"/>
      <c r="QD39" s="460"/>
      <c r="QE39" s="460"/>
      <c r="QF39" s="460"/>
      <c r="QG39" s="460"/>
      <c r="QH39" s="460"/>
      <c r="QI39" s="460"/>
      <c r="QJ39" s="460"/>
      <c r="QK39" s="460"/>
      <c r="QL39" s="460"/>
      <c r="QM39" s="460"/>
      <c r="QN39" s="460"/>
      <c r="QO39" s="460"/>
      <c r="QP39" s="460"/>
      <c r="QQ39" s="460"/>
      <c r="QR39" s="460"/>
      <c r="QS39" s="460"/>
      <c r="QT39" s="460"/>
      <c r="QU39" s="460"/>
      <c r="QV39" s="460"/>
      <c r="QW39" s="460"/>
      <c r="QX39" s="460"/>
      <c r="QY39" s="460"/>
      <c r="QZ39" s="460"/>
      <c r="RA39" s="460"/>
      <c r="RB39" s="460"/>
      <c r="RC39" s="460"/>
      <c r="RD39" s="460"/>
      <c r="RE39" s="460"/>
      <c r="RF39" s="460"/>
      <c r="RG39" s="460"/>
      <c r="RH39" s="460"/>
      <c r="RI39" s="460"/>
      <c r="RJ39" s="460"/>
      <c r="RK39" s="460"/>
      <c r="RL39" s="460"/>
      <c r="RM39" s="460"/>
      <c r="RN39" s="460"/>
      <c r="RO39" s="460"/>
      <c r="RP39" s="460"/>
      <c r="RQ39" s="460"/>
      <c r="RR39" s="460"/>
      <c r="RS39" s="460"/>
      <c r="RT39" s="460"/>
      <c r="RU39" s="460"/>
      <c r="RV39" s="460"/>
      <c r="RW39" s="460"/>
      <c r="RX39" s="460"/>
      <c r="RY39" s="460"/>
      <c r="RZ39" s="460"/>
      <c r="SA39" s="460"/>
      <c r="SB39" s="460"/>
      <c r="SC39" s="460"/>
      <c r="SD39" s="460"/>
      <c r="SE39" s="460"/>
      <c r="SF39" s="460"/>
      <c r="SG39" s="460"/>
      <c r="SH39" s="460"/>
      <c r="SI39" s="460"/>
      <c r="SJ39" s="460"/>
      <c r="SK39" s="460"/>
      <c r="SL39" s="460"/>
      <c r="SM39" s="460"/>
      <c r="SN39" s="460"/>
      <c r="SO39" s="460"/>
      <c r="SP39" s="460"/>
      <c r="SQ39" s="460"/>
      <c r="SR39" s="460"/>
      <c r="SS39" s="460"/>
      <c r="ST39" s="460"/>
      <c r="SU39" s="460"/>
      <c r="SV39" s="460"/>
      <c r="SW39" s="460"/>
      <c r="SX39" s="460"/>
      <c r="SY39" s="460"/>
      <c r="SZ39" s="460"/>
      <c r="TA39" s="460"/>
      <c r="TB39" s="460"/>
      <c r="TC39" s="460"/>
      <c r="TD39" s="460"/>
      <c r="TE39" s="460"/>
      <c r="TF39" s="460"/>
      <c r="TG39" s="460"/>
      <c r="TH39" s="460"/>
      <c r="TI39" s="460"/>
      <c r="TJ39" s="460"/>
      <c r="TK39" s="460"/>
      <c r="TL39" s="460"/>
      <c r="TM39" s="460"/>
      <c r="TN39" s="460"/>
      <c r="TO39" s="460"/>
      <c r="TP39" s="460"/>
      <c r="TQ39" s="460"/>
      <c r="TR39" s="460"/>
      <c r="TS39" s="460"/>
      <c r="TT39" s="460"/>
      <c r="TU39" s="460"/>
      <c r="TV39" s="460"/>
      <c r="TW39" s="460"/>
      <c r="TX39" s="460"/>
      <c r="TY39" s="460"/>
      <c r="TZ39" s="460"/>
      <c r="UA39" s="460"/>
      <c r="UB39" s="460"/>
      <c r="UC39" s="460"/>
      <c r="UD39" s="460"/>
      <c r="UE39" s="460"/>
      <c r="UF39" s="460"/>
      <c r="UG39" s="460"/>
      <c r="UH39" s="460"/>
      <c r="UI39" s="460"/>
      <c r="UJ39" s="460"/>
      <c r="UK39" s="460"/>
      <c r="UL39" s="460"/>
      <c r="UM39" s="460"/>
      <c r="UN39" s="460"/>
      <c r="UO39" s="460"/>
      <c r="UP39" s="460"/>
      <c r="UQ39" s="460"/>
      <c r="UR39" s="460"/>
      <c r="US39" s="460"/>
      <c r="UT39" s="460"/>
      <c r="UU39" s="460"/>
      <c r="UV39" s="460"/>
      <c r="UW39" s="460"/>
      <c r="UX39" s="460"/>
      <c r="UY39" s="460"/>
      <c r="UZ39" s="460"/>
      <c r="VA39" s="460"/>
      <c r="VB39" s="460"/>
      <c r="VC39" s="460"/>
      <c r="VD39" s="460"/>
      <c r="VE39" s="460"/>
      <c r="VF39" s="460"/>
      <c r="VG39" s="460"/>
      <c r="VH39" s="460"/>
      <c r="VI39" s="460"/>
      <c r="VJ39" s="460"/>
      <c r="VK39" s="460"/>
      <c r="VL39" s="460"/>
      <c r="VM39" s="460"/>
      <c r="VN39" s="460"/>
      <c r="VO39" s="460"/>
      <c r="VP39" s="460"/>
      <c r="VQ39" s="460"/>
      <c r="VR39" s="460"/>
      <c r="VS39" s="460"/>
      <c r="VT39" s="460"/>
      <c r="VU39" s="460"/>
      <c r="VV39" s="460"/>
      <c r="VW39" s="460"/>
      <c r="VX39" s="460"/>
      <c r="VY39" s="460"/>
      <c r="VZ39" s="460"/>
      <c r="WA39" s="460"/>
      <c r="WB39" s="460"/>
      <c r="WC39" s="460"/>
      <c r="WD39" s="460"/>
      <c r="WE39" s="460"/>
      <c r="WF39" s="460"/>
      <c r="WG39" s="460"/>
      <c r="WH39" s="460"/>
      <c r="WI39" s="460"/>
      <c r="WJ39" s="460"/>
      <c r="WK39" s="460"/>
      <c r="WL39" s="460"/>
      <c r="WM39" s="460"/>
      <c r="WN39" s="460"/>
      <c r="WO39" s="460"/>
      <c r="WP39" s="460"/>
      <c r="WQ39" s="460"/>
      <c r="WR39" s="460"/>
      <c r="WS39" s="460"/>
      <c r="WT39" s="460"/>
      <c r="WU39" s="460"/>
      <c r="WV39" s="460"/>
      <c r="WW39" s="460"/>
      <c r="WX39" s="460"/>
      <c r="WY39" s="460"/>
      <c r="WZ39" s="460"/>
      <c r="XA39" s="460"/>
      <c r="XB39" s="460"/>
      <c r="XC39" s="460"/>
      <c r="XD39" s="460"/>
      <c r="XE39" s="460"/>
      <c r="XF39" s="460"/>
      <c r="XG39" s="460"/>
      <c r="XH39" s="460"/>
      <c r="XI39" s="460"/>
      <c r="XJ39" s="460"/>
      <c r="XK39" s="460"/>
      <c r="XL39" s="460"/>
      <c r="XM39" s="460"/>
      <c r="XN39" s="460"/>
      <c r="XO39" s="460"/>
      <c r="XP39" s="460"/>
      <c r="XQ39" s="460"/>
      <c r="XR39" s="460"/>
      <c r="XS39" s="460"/>
      <c r="XT39" s="460"/>
      <c r="XU39" s="460"/>
      <c r="XV39" s="460"/>
      <c r="XW39" s="460"/>
      <c r="XX39" s="460"/>
      <c r="XY39" s="460"/>
      <c r="XZ39" s="460"/>
      <c r="YA39" s="460"/>
      <c r="YB39" s="460"/>
      <c r="YC39" s="460"/>
      <c r="YD39" s="460"/>
      <c r="YE39" s="460"/>
      <c r="YF39" s="460"/>
      <c r="YG39" s="460"/>
      <c r="YH39" s="460"/>
      <c r="YI39" s="460"/>
      <c r="YJ39" s="460"/>
      <c r="YK39" s="460"/>
      <c r="YL39" s="460"/>
      <c r="YM39" s="460"/>
      <c r="YN39" s="460"/>
      <c r="YO39" s="460"/>
      <c r="YP39" s="460"/>
      <c r="YQ39" s="460"/>
      <c r="YR39" s="460"/>
      <c r="YS39" s="460"/>
      <c r="YT39" s="460"/>
      <c r="YU39" s="460"/>
      <c r="YV39" s="460"/>
      <c r="YW39" s="460"/>
      <c r="YX39" s="460"/>
      <c r="YY39" s="460"/>
      <c r="YZ39" s="460"/>
      <c r="ZA39" s="460"/>
      <c r="ZB39" s="460"/>
      <c r="ZC39" s="460"/>
      <c r="ZD39" s="460"/>
      <c r="ZE39" s="460"/>
      <c r="ZF39" s="460"/>
      <c r="ZG39" s="460"/>
      <c r="ZH39" s="460"/>
      <c r="ZI39" s="460"/>
      <c r="ZJ39" s="460"/>
      <c r="ZK39" s="460"/>
      <c r="ZL39" s="460"/>
      <c r="ZM39" s="460"/>
      <c r="ZN39" s="460"/>
      <c r="ZO39" s="460"/>
      <c r="ZP39" s="460"/>
      <c r="ZQ39" s="460"/>
      <c r="ZR39" s="460"/>
      <c r="ZS39" s="460"/>
      <c r="ZT39" s="460"/>
      <c r="ZU39" s="460"/>
      <c r="ZV39" s="460"/>
      <c r="ZW39" s="460"/>
      <c r="ZX39" s="460"/>
      <c r="ZY39" s="460"/>
      <c r="ZZ39" s="460"/>
      <c r="AAA39" s="460"/>
      <c r="AAB39" s="460"/>
      <c r="AAC39" s="460"/>
      <c r="AAD39" s="460"/>
      <c r="AAE39" s="460"/>
      <c r="AAF39" s="460"/>
      <c r="AAG39" s="460"/>
      <c r="AAH39" s="460"/>
      <c r="AAI39" s="460"/>
      <c r="AAJ39" s="460"/>
      <c r="AAK39" s="460"/>
      <c r="AAL39" s="460"/>
      <c r="AAM39" s="460"/>
      <c r="AAN39" s="460"/>
      <c r="AAO39" s="460"/>
      <c r="AAP39" s="460"/>
      <c r="AAQ39" s="460"/>
      <c r="AAR39" s="460"/>
      <c r="AAS39" s="460"/>
      <c r="AAT39" s="460"/>
      <c r="AAU39" s="460"/>
      <c r="AAV39" s="460"/>
      <c r="AAW39" s="460"/>
      <c r="AAX39" s="460"/>
      <c r="AAY39" s="460"/>
      <c r="AAZ39" s="460"/>
      <c r="ABA39" s="460"/>
      <c r="ABB39" s="460"/>
      <c r="ABC39" s="460"/>
      <c r="ABD39" s="460"/>
      <c r="ABE39" s="460"/>
      <c r="ABF39" s="460"/>
      <c r="ABG39" s="460"/>
      <c r="ABH39" s="460"/>
      <c r="ABI39" s="460"/>
      <c r="ABJ39" s="460"/>
      <c r="ABK39" s="460"/>
      <c r="ABL39" s="460"/>
      <c r="ABM39" s="460"/>
      <c r="ABN39" s="460"/>
      <c r="ABO39" s="460"/>
      <c r="ABP39" s="460"/>
      <c r="ABQ39" s="460"/>
      <c r="ABR39" s="460"/>
      <c r="ABS39" s="460"/>
      <c r="ABT39" s="460"/>
      <c r="ABU39" s="460"/>
      <c r="ABV39" s="460"/>
      <c r="ABW39" s="460"/>
      <c r="ABX39" s="460"/>
      <c r="ABY39" s="460"/>
      <c r="ABZ39" s="460"/>
      <c r="ACA39" s="460"/>
      <c r="ACB39" s="460"/>
      <c r="ACC39" s="460"/>
      <c r="ACD39" s="460"/>
      <c r="ACE39" s="460"/>
      <c r="ACF39" s="460"/>
      <c r="ACG39" s="460"/>
      <c r="ACH39" s="460"/>
      <c r="ACI39" s="460"/>
      <c r="ACJ39" s="460"/>
      <c r="ACK39" s="460"/>
      <c r="ACL39" s="460"/>
      <c r="ACM39" s="460"/>
      <c r="ACN39" s="460"/>
      <c r="ACO39" s="460"/>
      <c r="ACP39" s="460"/>
      <c r="ACQ39" s="460"/>
      <c r="ACR39" s="460"/>
      <c r="ACS39" s="460"/>
      <c r="ACT39" s="460"/>
      <c r="ACU39" s="460"/>
      <c r="ACV39" s="460"/>
      <c r="ACW39" s="460"/>
      <c r="ACX39" s="460"/>
      <c r="ACY39" s="460"/>
      <c r="ACZ39" s="460"/>
      <c r="ADA39" s="460"/>
      <c r="ADB39" s="460"/>
      <c r="ADC39" s="460"/>
      <c r="ADD39" s="460"/>
      <c r="ADE39" s="460"/>
      <c r="ADF39" s="460"/>
      <c r="ADG39" s="460"/>
      <c r="ADH39" s="460"/>
      <c r="ADI39" s="460"/>
      <c r="ADJ39" s="460"/>
      <c r="ADK39" s="460"/>
      <c r="ADL39" s="460"/>
      <c r="ADM39" s="460"/>
      <c r="ADN39" s="460"/>
      <c r="ADO39" s="460"/>
      <c r="ADP39" s="460"/>
      <c r="ADQ39" s="460"/>
      <c r="ADR39" s="460"/>
      <c r="ADS39" s="460"/>
      <c r="ADT39" s="460"/>
      <c r="ADU39" s="460"/>
      <c r="ADV39" s="460"/>
      <c r="ADW39" s="460"/>
      <c r="ADX39" s="460"/>
      <c r="ADY39" s="460"/>
      <c r="ADZ39" s="460"/>
      <c r="AEA39" s="460"/>
      <c r="AEB39" s="460"/>
      <c r="AEC39" s="460"/>
      <c r="AED39" s="460"/>
      <c r="AEE39" s="460"/>
      <c r="AEF39" s="460"/>
      <c r="AEG39" s="460"/>
      <c r="AEH39" s="460"/>
      <c r="AEI39" s="460"/>
      <c r="AEJ39" s="460"/>
      <c r="AEK39" s="460"/>
      <c r="AEL39" s="460"/>
      <c r="AEM39" s="460"/>
      <c r="AEN39" s="460"/>
      <c r="AEO39" s="460"/>
      <c r="AEP39" s="460"/>
      <c r="AEQ39" s="460"/>
      <c r="AER39" s="460"/>
      <c r="AES39" s="460"/>
      <c r="AET39" s="460"/>
      <c r="AEU39" s="460"/>
      <c r="AEV39" s="460"/>
      <c r="AEW39" s="460"/>
      <c r="AEX39" s="460"/>
      <c r="AEY39" s="460"/>
      <c r="AEZ39" s="460"/>
      <c r="AFA39" s="460"/>
      <c r="AFB39" s="460"/>
      <c r="AFC39" s="460"/>
      <c r="AFD39" s="460"/>
      <c r="AFE39" s="460"/>
      <c r="AFF39" s="460"/>
      <c r="AFG39" s="460"/>
      <c r="AFH39" s="460"/>
      <c r="AFI39" s="460"/>
      <c r="AFJ39" s="460"/>
      <c r="AFK39" s="460"/>
      <c r="AFL39" s="460"/>
      <c r="AFM39" s="460"/>
      <c r="AFN39" s="460"/>
      <c r="AFO39" s="460"/>
      <c r="AFP39" s="460"/>
      <c r="AFQ39" s="460"/>
      <c r="AFR39" s="460"/>
      <c r="AFS39" s="460"/>
      <c r="AFT39" s="460"/>
      <c r="AFU39" s="460"/>
    </row>
    <row r="40" spans="1:853" s="354" customFormat="1">
      <c r="A40" s="174"/>
      <c r="B40" s="175" t="s">
        <v>1123</v>
      </c>
      <c r="C40" s="397"/>
      <c r="D40" s="176"/>
      <c r="E40" s="177">
        <f>SUM(E41:E47)</f>
        <v>1521526</v>
      </c>
      <c r="F40" s="177">
        <f>SUM(F41:F47)</f>
        <v>1750080</v>
      </c>
      <c r="G40" s="177">
        <f t="shared" ref="G40:BN40" si="18">SUM(G41:G47)</f>
        <v>309230</v>
      </c>
      <c r="H40" s="177">
        <f t="shared" si="18"/>
        <v>140943.5487938532</v>
      </c>
      <c r="I40" s="177">
        <f t="shared" si="18"/>
        <v>107580</v>
      </c>
      <c r="J40" s="177">
        <f t="shared" si="18"/>
        <v>54859.502457074843</v>
      </c>
      <c r="K40" s="177">
        <f t="shared" si="18"/>
        <v>2240</v>
      </c>
      <c r="L40" s="177">
        <f t="shared" si="18"/>
        <v>112688.84264114923</v>
      </c>
      <c r="M40" s="177">
        <f t="shared" ref="M40:P40" si="19">SUM(M41:M47)</f>
        <v>103960</v>
      </c>
      <c r="N40" s="177">
        <f t="shared" si="19"/>
        <v>64738.337673969145</v>
      </c>
      <c r="O40" s="177">
        <f t="shared" si="19"/>
        <v>660</v>
      </c>
      <c r="P40" s="177">
        <f t="shared" si="19"/>
        <v>40897.140365556173</v>
      </c>
      <c r="Q40" s="177">
        <f>SUM(Q41:Q47)</f>
        <v>102710</v>
      </c>
      <c r="R40" s="177">
        <f t="shared" ref="R40" si="20">SUM(R41:R47)</f>
        <v>36091.777932286081</v>
      </c>
      <c r="S40" s="177">
        <f>SUM(S41:S47)</f>
        <v>107210</v>
      </c>
      <c r="T40" s="177">
        <f t="shared" ref="T40" si="21">SUM(T41:T47)</f>
        <v>90559.426800381814</v>
      </c>
      <c r="U40" s="177">
        <f t="shared" si="18"/>
        <v>2680</v>
      </c>
      <c r="V40" s="177">
        <f t="shared" si="18"/>
        <v>70430.526650718268</v>
      </c>
      <c r="W40" s="177">
        <f t="shared" si="18"/>
        <v>1680</v>
      </c>
      <c r="X40" s="177">
        <f t="shared" si="18"/>
        <v>63439.033668406846</v>
      </c>
      <c r="Y40" s="177">
        <f t="shared" si="18"/>
        <v>480</v>
      </c>
      <c r="Z40" s="177">
        <f t="shared" si="18"/>
        <v>41185.874589014456</v>
      </c>
      <c r="AA40" s="177">
        <f t="shared" si="18"/>
        <v>102090</v>
      </c>
      <c r="AB40" s="177">
        <f t="shared" si="18"/>
        <v>118133.54514064839</v>
      </c>
      <c r="AC40" s="177">
        <f>SUM(AC41:AC47)</f>
        <v>150496</v>
      </c>
      <c r="AD40" s="177">
        <f t="shared" ref="AD40" si="22">SUM(AD41:AD47)</f>
        <v>219706.12017865351</v>
      </c>
      <c r="AE40" s="177">
        <f t="shared" si="18"/>
        <v>102340</v>
      </c>
      <c r="AF40" s="177">
        <f t="shared" si="18"/>
        <v>113575.66918462826</v>
      </c>
      <c r="AG40" s="177">
        <f t="shared" si="18"/>
        <v>106210</v>
      </c>
      <c r="AH40" s="177">
        <f t="shared" si="18"/>
        <v>97447.800417172417</v>
      </c>
      <c r="AI40" s="177">
        <f t="shared" si="18"/>
        <v>211150</v>
      </c>
      <c r="AJ40" s="177">
        <f t="shared" si="18"/>
        <v>181655.07430147188</v>
      </c>
      <c r="AK40" s="177">
        <f t="shared" si="18"/>
        <v>2360</v>
      </c>
      <c r="AL40" s="177">
        <f t="shared" si="18"/>
        <v>90786.289404527619</v>
      </c>
      <c r="AM40" s="177">
        <f t="shared" si="18"/>
        <v>2240</v>
      </c>
      <c r="AN40" s="177">
        <f t="shared" si="18"/>
        <v>100995.10659108854</v>
      </c>
      <c r="AO40" s="177">
        <f t="shared" si="18"/>
        <v>106210</v>
      </c>
      <c r="AP40" s="177">
        <f t="shared" si="18"/>
        <v>111946.38320939934</v>
      </c>
      <c r="AQ40" s="177">
        <f t="shared" si="18"/>
        <v>0</v>
      </c>
      <c r="AR40" s="177">
        <f t="shared" si="18"/>
        <v>0</v>
      </c>
      <c r="AS40" s="177">
        <f t="shared" si="18"/>
        <v>0</v>
      </c>
      <c r="AT40" s="177">
        <f t="shared" si="18"/>
        <v>0</v>
      </c>
      <c r="AU40" s="177">
        <f t="shared" si="18"/>
        <v>0</v>
      </c>
      <c r="AV40" s="177">
        <f t="shared" si="18"/>
        <v>0</v>
      </c>
      <c r="AW40" s="177">
        <f t="shared" si="18"/>
        <v>0</v>
      </c>
      <c r="AX40" s="177">
        <f t="shared" si="18"/>
        <v>0</v>
      </c>
      <c r="AY40" s="177">
        <f t="shared" si="18"/>
        <v>0</v>
      </c>
      <c r="AZ40" s="177">
        <f t="shared" si="18"/>
        <v>0</v>
      </c>
      <c r="BA40" s="177">
        <f t="shared" si="18"/>
        <v>0</v>
      </c>
      <c r="BB40" s="177">
        <f t="shared" si="18"/>
        <v>0</v>
      </c>
      <c r="BC40" s="177">
        <f t="shared" si="18"/>
        <v>0</v>
      </c>
      <c r="BD40" s="177">
        <f t="shared" si="18"/>
        <v>0</v>
      </c>
      <c r="BE40" s="177">
        <f t="shared" si="18"/>
        <v>0</v>
      </c>
      <c r="BF40" s="177">
        <f t="shared" si="18"/>
        <v>0</v>
      </c>
      <c r="BG40" s="177">
        <f t="shared" si="18"/>
        <v>0</v>
      </c>
      <c r="BH40" s="177">
        <f t="shared" si="18"/>
        <v>0</v>
      </c>
      <c r="BI40" s="177">
        <f t="shared" si="18"/>
        <v>0</v>
      </c>
      <c r="BJ40" s="177">
        <f t="shared" si="18"/>
        <v>0</v>
      </c>
      <c r="BK40" s="177">
        <f t="shared" si="18"/>
        <v>0</v>
      </c>
      <c r="BL40" s="177">
        <f t="shared" si="18"/>
        <v>0</v>
      </c>
      <c r="BM40" s="177">
        <f t="shared" si="18"/>
        <v>0</v>
      </c>
      <c r="BN40" s="177">
        <f t="shared" si="18"/>
        <v>0</v>
      </c>
      <c r="BO40" s="460"/>
      <c r="BP40" s="460"/>
      <c r="BQ40" s="460"/>
      <c r="BR40" s="460"/>
      <c r="BS40" s="460"/>
      <c r="BT40" s="460"/>
      <c r="BU40" s="460"/>
      <c r="BV40" s="460"/>
      <c r="BW40" s="460"/>
      <c r="BX40" s="460"/>
      <c r="BY40" s="460"/>
      <c r="BZ40" s="460"/>
      <c r="CA40" s="460"/>
      <c r="CB40" s="460"/>
      <c r="CC40" s="460"/>
      <c r="CD40" s="460"/>
      <c r="CE40" s="460"/>
      <c r="CF40" s="460"/>
      <c r="CG40" s="460"/>
      <c r="CH40" s="460"/>
      <c r="CI40" s="460"/>
      <c r="CJ40" s="460"/>
      <c r="CK40" s="460"/>
      <c r="CL40" s="460"/>
      <c r="CM40" s="460"/>
      <c r="CN40" s="460"/>
      <c r="CO40" s="460"/>
      <c r="CP40" s="460"/>
      <c r="CQ40" s="460"/>
      <c r="CR40" s="460"/>
      <c r="CS40" s="460"/>
      <c r="CT40" s="460"/>
      <c r="CU40" s="460"/>
      <c r="CV40" s="460"/>
      <c r="CW40" s="460"/>
      <c r="CX40" s="460"/>
      <c r="CY40" s="460"/>
      <c r="CZ40" s="460"/>
      <c r="DA40" s="460"/>
      <c r="DB40" s="460"/>
      <c r="DC40" s="460"/>
      <c r="DD40" s="460"/>
      <c r="DE40" s="460"/>
      <c r="DF40" s="460"/>
      <c r="DG40" s="460"/>
      <c r="DH40" s="460"/>
      <c r="DI40" s="460"/>
      <c r="DJ40" s="460"/>
      <c r="DK40" s="460"/>
      <c r="DL40" s="460"/>
      <c r="DM40" s="460"/>
      <c r="DN40" s="460"/>
      <c r="DO40" s="460"/>
      <c r="DP40" s="460"/>
      <c r="DQ40" s="460"/>
      <c r="DR40" s="460"/>
      <c r="DS40" s="460"/>
      <c r="DT40" s="460"/>
      <c r="DU40" s="460"/>
      <c r="DV40" s="460"/>
      <c r="DW40" s="460"/>
      <c r="DX40" s="460"/>
      <c r="DY40" s="460"/>
      <c r="DZ40" s="460"/>
      <c r="EA40" s="460"/>
      <c r="EB40" s="460"/>
      <c r="EC40" s="460"/>
      <c r="ED40" s="460"/>
      <c r="EE40" s="460"/>
      <c r="EF40" s="460"/>
      <c r="EG40" s="460"/>
      <c r="EH40" s="460"/>
      <c r="EI40" s="460"/>
      <c r="EJ40" s="460"/>
      <c r="EK40" s="460"/>
      <c r="EL40" s="460"/>
      <c r="EM40" s="460"/>
      <c r="EN40" s="460"/>
      <c r="EO40" s="460"/>
      <c r="EP40" s="460"/>
      <c r="EQ40" s="460"/>
      <c r="ER40" s="460"/>
      <c r="ES40" s="460"/>
      <c r="ET40" s="460"/>
      <c r="EU40" s="460"/>
      <c r="EV40" s="460"/>
      <c r="EW40" s="460"/>
      <c r="EX40" s="460"/>
      <c r="EY40" s="460"/>
      <c r="EZ40" s="460"/>
      <c r="FA40" s="460"/>
      <c r="FB40" s="460"/>
      <c r="FC40" s="460"/>
      <c r="FD40" s="460"/>
      <c r="FE40" s="460"/>
      <c r="FF40" s="460"/>
      <c r="FG40" s="460"/>
      <c r="FH40" s="460"/>
      <c r="FI40" s="460"/>
      <c r="FJ40" s="460"/>
      <c r="FK40" s="460"/>
      <c r="FL40" s="460"/>
      <c r="FM40" s="460"/>
      <c r="FN40" s="460"/>
      <c r="FO40" s="460"/>
      <c r="FP40" s="460"/>
      <c r="FQ40" s="460"/>
      <c r="FR40" s="460"/>
      <c r="FS40" s="460"/>
      <c r="FT40" s="460"/>
      <c r="FU40" s="460"/>
      <c r="FV40" s="460"/>
      <c r="FW40" s="460"/>
      <c r="FX40" s="460"/>
      <c r="FY40" s="460"/>
      <c r="FZ40" s="460"/>
      <c r="GA40" s="460"/>
      <c r="GB40" s="460"/>
      <c r="GC40" s="460"/>
      <c r="GD40" s="460"/>
      <c r="GE40" s="460"/>
      <c r="GF40" s="460"/>
      <c r="GG40" s="460"/>
      <c r="GH40" s="460"/>
      <c r="GI40" s="460"/>
      <c r="GJ40" s="460"/>
      <c r="GK40" s="460"/>
      <c r="GL40" s="460"/>
      <c r="GM40" s="460"/>
      <c r="GN40" s="460"/>
      <c r="GO40" s="460"/>
      <c r="GP40" s="460"/>
      <c r="GQ40" s="460"/>
      <c r="GR40" s="460"/>
      <c r="GS40" s="460"/>
      <c r="GT40" s="460"/>
      <c r="GU40" s="460"/>
      <c r="GV40" s="460"/>
      <c r="GW40" s="460"/>
      <c r="GX40" s="460"/>
      <c r="GY40" s="460"/>
      <c r="GZ40" s="460"/>
      <c r="HA40" s="460"/>
      <c r="HB40" s="460"/>
      <c r="HC40" s="460"/>
      <c r="HD40" s="460"/>
      <c r="HE40" s="460"/>
      <c r="HF40" s="460"/>
      <c r="HG40" s="460"/>
      <c r="HH40" s="460"/>
      <c r="HI40" s="460"/>
      <c r="HJ40" s="460"/>
      <c r="HK40" s="460"/>
      <c r="HL40" s="460"/>
      <c r="HM40" s="460"/>
      <c r="HN40" s="460"/>
      <c r="HO40" s="460"/>
      <c r="HP40" s="460"/>
      <c r="HQ40" s="460"/>
      <c r="HR40" s="460"/>
      <c r="HS40" s="460"/>
      <c r="HT40" s="460"/>
      <c r="HU40" s="460"/>
      <c r="HV40" s="460"/>
      <c r="HW40" s="460"/>
      <c r="HX40" s="460"/>
      <c r="HY40" s="460"/>
      <c r="HZ40" s="460"/>
      <c r="IA40" s="460"/>
      <c r="IB40" s="460"/>
      <c r="IC40" s="460"/>
      <c r="ID40" s="460"/>
      <c r="IE40" s="460"/>
      <c r="IF40" s="460"/>
      <c r="IG40" s="460"/>
      <c r="IH40" s="460"/>
      <c r="II40" s="460"/>
      <c r="IJ40" s="460"/>
      <c r="IK40" s="460"/>
      <c r="IL40" s="460"/>
      <c r="IM40" s="460"/>
      <c r="IN40" s="460"/>
      <c r="IO40" s="460"/>
      <c r="IP40" s="460"/>
      <c r="IQ40" s="460"/>
      <c r="IR40" s="460"/>
      <c r="IS40" s="460"/>
      <c r="IT40" s="460"/>
      <c r="IU40" s="460"/>
      <c r="IV40" s="460"/>
      <c r="IW40" s="460"/>
      <c r="IX40" s="460"/>
      <c r="IY40" s="460"/>
      <c r="IZ40" s="460"/>
      <c r="JA40" s="460"/>
      <c r="JB40" s="460"/>
      <c r="JC40" s="460"/>
      <c r="JD40" s="460"/>
      <c r="JE40" s="460"/>
      <c r="JF40" s="460"/>
      <c r="JG40" s="460"/>
      <c r="JH40" s="460"/>
      <c r="JI40" s="460"/>
      <c r="JJ40" s="460"/>
      <c r="JK40" s="460"/>
      <c r="JL40" s="460"/>
      <c r="JM40" s="460"/>
      <c r="JN40" s="460"/>
      <c r="JO40" s="460"/>
      <c r="JP40" s="460"/>
      <c r="JQ40" s="460"/>
      <c r="JR40" s="460"/>
      <c r="JS40" s="460"/>
      <c r="JT40" s="460"/>
      <c r="JU40" s="460"/>
      <c r="JV40" s="460"/>
      <c r="JW40" s="460"/>
      <c r="JX40" s="460"/>
      <c r="JY40" s="460"/>
      <c r="JZ40" s="460"/>
      <c r="KA40" s="460"/>
      <c r="KB40" s="460"/>
      <c r="KC40" s="460"/>
      <c r="KD40" s="460"/>
      <c r="KE40" s="460"/>
      <c r="KF40" s="460"/>
      <c r="KG40" s="460"/>
      <c r="KH40" s="460"/>
      <c r="KI40" s="460"/>
      <c r="KJ40" s="460"/>
      <c r="KK40" s="460"/>
      <c r="KL40" s="460"/>
      <c r="KM40" s="460"/>
      <c r="KN40" s="460"/>
      <c r="KO40" s="460"/>
      <c r="KP40" s="460"/>
      <c r="KQ40" s="460"/>
      <c r="KR40" s="460"/>
      <c r="KS40" s="460"/>
      <c r="KT40" s="460"/>
      <c r="KU40" s="460"/>
      <c r="KV40" s="460"/>
      <c r="KW40" s="460"/>
      <c r="KX40" s="460"/>
      <c r="KY40" s="460"/>
      <c r="KZ40" s="460"/>
      <c r="LA40" s="460"/>
      <c r="LB40" s="460"/>
      <c r="LC40" s="460"/>
      <c r="LD40" s="460"/>
      <c r="LE40" s="460"/>
      <c r="LF40" s="460"/>
      <c r="LG40" s="460"/>
      <c r="LH40" s="460"/>
      <c r="LI40" s="460"/>
      <c r="LJ40" s="460"/>
      <c r="LK40" s="460"/>
      <c r="LL40" s="460"/>
      <c r="LM40" s="460"/>
      <c r="LN40" s="460"/>
      <c r="LO40" s="460"/>
      <c r="LP40" s="460"/>
      <c r="LQ40" s="460"/>
      <c r="LR40" s="460"/>
      <c r="LS40" s="460"/>
      <c r="LT40" s="460"/>
      <c r="LU40" s="460"/>
      <c r="LV40" s="460"/>
      <c r="LW40" s="460"/>
      <c r="LX40" s="460"/>
      <c r="LY40" s="460"/>
      <c r="LZ40" s="460"/>
      <c r="MA40" s="460"/>
      <c r="MB40" s="460"/>
      <c r="MC40" s="460"/>
      <c r="MD40" s="460"/>
      <c r="ME40" s="460"/>
      <c r="MF40" s="460"/>
      <c r="MG40" s="460"/>
      <c r="MH40" s="460"/>
      <c r="MI40" s="460"/>
      <c r="MJ40" s="460"/>
      <c r="MK40" s="460"/>
      <c r="ML40" s="460"/>
      <c r="MM40" s="460"/>
      <c r="MN40" s="460"/>
      <c r="MO40" s="460"/>
      <c r="MP40" s="460"/>
      <c r="MQ40" s="460"/>
      <c r="MR40" s="460"/>
      <c r="MS40" s="460"/>
      <c r="MT40" s="460"/>
      <c r="MU40" s="460"/>
      <c r="MV40" s="460"/>
      <c r="MW40" s="460"/>
      <c r="MX40" s="460"/>
      <c r="MY40" s="460"/>
      <c r="MZ40" s="460"/>
      <c r="NA40" s="460"/>
      <c r="NB40" s="460"/>
      <c r="NC40" s="460"/>
      <c r="ND40" s="460"/>
      <c r="NE40" s="460"/>
      <c r="NF40" s="460"/>
      <c r="NG40" s="460"/>
      <c r="NH40" s="460"/>
      <c r="NI40" s="460"/>
      <c r="NJ40" s="460"/>
      <c r="NK40" s="460"/>
      <c r="NL40" s="460"/>
      <c r="NM40" s="460"/>
      <c r="NN40" s="460"/>
      <c r="NO40" s="460"/>
      <c r="NP40" s="460"/>
      <c r="NQ40" s="460"/>
      <c r="NR40" s="460"/>
      <c r="NS40" s="460"/>
      <c r="NT40" s="460"/>
      <c r="NU40" s="460"/>
      <c r="NV40" s="460"/>
      <c r="NW40" s="460"/>
      <c r="NX40" s="460"/>
      <c r="NY40" s="460"/>
      <c r="NZ40" s="460"/>
      <c r="OA40" s="460"/>
      <c r="OB40" s="460"/>
      <c r="OC40" s="460"/>
      <c r="OD40" s="460"/>
      <c r="OE40" s="460"/>
      <c r="OF40" s="460"/>
      <c r="OG40" s="460"/>
      <c r="OH40" s="460"/>
      <c r="OI40" s="460"/>
      <c r="OJ40" s="460"/>
      <c r="OK40" s="460"/>
      <c r="OL40" s="460"/>
      <c r="OM40" s="460"/>
      <c r="ON40" s="460"/>
      <c r="OO40" s="460"/>
      <c r="OP40" s="460"/>
      <c r="OQ40" s="460"/>
      <c r="OR40" s="460"/>
      <c r="OS40" s="460"/>
      <c r="OT40" s="460"/>
      <c r="OU40" s="460"/>
      <c r="OV40" s="460"/>
      <c r="OW40" s="460"/>
      <c r="OX40" s="460"/>
      <c r="OY40" s="460"/>
      <c r="OZ40" s="460"/>
      <c r="PA40" s="460"/>
      <c r="PB40" s="460"/>
      <c r="PC40" s="460"/>
      <c r="PD40" s="460"/>
      <c r="PE40" s="460"/>
      <c r="PF40" s="460"/>
      <c r="PG40" s="460"/>
      <c r="PH40" s="460"/>
      <c r="PI40" s="460"/>
      <c r="PJ40" s="460"/>
      <c r="PK40" s="460"/>
      <c r="PL40" s="460"/>
      <c r="PM40" s="460"/>
      <c r="PN40" s="460"/>
      <c r="PO40" s="460"/>
      <c r="PP40" s="460"/>
      <c r="PQ40" s="460"/>
      <c r="PR40" s="460"/>
      <c r="PS40" s="460"/>
      <c r="PT40" s="460"/>
      <c r="PU40" s="460"/>
      <c r="PV40" s="460"/>
      <c r="PW40" s="460"/>
      <c r="PX40" s="460"/>
      <c r="PY40" s="460"/>
      <c r="PZ40" s="460"/>
      <c r="QA40" s="460"/>
      <c r="QB40" s="460"/>
      <c r="QC40" s="460"/>
      <c r="QD40" s="460"/>
      <c r="QE40" s="460"/>
      <c r="QF40" s="460"/>
      <c r="QG40" s="460"/>
      <c r="QH40" s="460"/>
      <c r="QI40" s="460"/>
      <c r="QJ40" s="460"/>
      <c r="QK40" s="460"/>
      <c r="QL40" s="460"/>
      <c r="QM40" s="460"/>
      <c r="QN40" s="460"/>
      <c r="QO40" s="460"/>
      <c r="QP40" s="460"/>
      <c r="QQ40" s="460"/>
      <c r="QR40" s="460"/>
      <c r="QS40" s="460"/>
      <c r="QT40" s="460"/>
      <c r="QU40" s="460"/>
      <c r="QV40" s="460"/>
      <c r="QW40" s="460"/>
      <c r="QX40" s="460"/>
      <c r="QY40" s="460"/>
      <c r="QZ40" s="460"/>
      <c r="RA40" s="460"/>
      <c r="RB40" s="460"/>
      <c r="RC40" s="460"/>
      <c r="RD40" s="460"/>
      <c r="RE40" s="460"/>
      <c r="RF40" s="460"/>
      <c r="RG40" s="460"/>
      <c r="RH40" s="460"/>
      <c r="RI40" s="460"/>
      <c r="RJ40" s="460"/>
      <c r="RK40" s="460"/>
      <c r="RL40" s="460"/>
      <c r="RM40" s="460"/>
      <c r="RN40" s="460"/>
      <c r="RO40" s="460"/>
      <c r="RP40" s="460"/>
      <c r="RQ40" s="460"/>
      <c r="RR40" s="460"/>
      <c r="RS40" s="460"/>
      <c r="RT40" s="460"/>
      <c r="RU40" s="460"/>
      <c r="RV40" s="460"/>
      <c r="RW40" s="460"/>
      <c r="RX40" s="460"/>
      <c r="RY40" s="460"/>
      <c r="RZ40" s="460"/>
      <c r="SA40" s="460"/>
      <c r="SB40" s="460"/>
      <c r="SC40" s="460"/>
      <c r="SD40" s="460"/>
      <c r="SE40" s="460"/>
      <c r="SF40" s="460"/>
      <c r="SG40" s="460"/>
      <c r="SH40" s="460"/>
      <c r="SI40" s="460"/>
      <c r="SJ40" s="460"/>
      <c r="SK40" s="460"/>
      <c r="SL40" s="460"/>
      <c r="SM40" s="460"/>
      <c r="SN40" s="460"/>
      <c r="SO40" s="460"/>
      <c r="SP40" s="460"/>
      <c r="SQ40" s="460"/>
      <c r="SR40" s="460"/>
      <c r="SS40" s="460"/>
      <c r="ST40" s="460"/>
      <c r="SU40" s="460"/>
      <c r="SV40" s="460"/>
      <c r="SW40" s="460"/>
      <c r="SX40" s="460"/>
      <c r="SY40" s="460"/>
      <c r="SZ40" s="460"/>
      <c r="TA40" s="460"/>
      <c r="TB40" s="460"/>
      <c r="TC40" s="460"/>
      <c r="TD40" s="460"/>
      <c r="TE40" s="460"/>
      <c r="TF40" s="460"/>
      <c r="TG40" s="460"/>
      <c r="TH40" s="460"/>
      <c r="TI40" s="460"/>
      <c r="TJ40" s="460"/>
      <c r="TK40" s="460"/>
      <c r="TL40" s="460"/>
      <c r="TM40" s="460"/>
      <c r="TN40" s="460"/>
      <c r="TO40" s="460"/>
      <c r="TP40" s="460"/>
      <c r="TQ40" s="460"/>
      <c r="TR40" s="460"/>
      <c r="TS40" s="460"/>
      <c r="TT40" s="460"/>
      <c r="TU40" s="460"/>
      <c r="TV40" s="460"/>
      <c r="TW40" s="460"/>
      <c r="TX40" s="460"/>
      <c r="TY40" s="460"/>
      <c r="TZ40" s="460"/>
      <c r="UA40" s="460"/>
      <c r="UB40" s="460"/>
      <c r="UC40" s="460"/>
      <c r="UD40" s="460"/>
      <c r="UE40" s="460"/>
      <c r="UF40" s="460"/>
      <c r="UG40" s="460"/>
      <c r="UH40" s="460"/>
      <c r="UI40" s="460"/>
      <c r="UJ40" s="460"/>
      <c r="UK40" s="460"/>
      <c r="UL40" s="460"/>
      <c r="UM40" s="460"/>
      <c r="UN40" s="460"/>
      <c r="UO40" s="460"/>
      <c r="UP40" s="460"/>
      <c r="UQ40" s="460"/>
      <c r="UR40" s="460"/>
      <c r="US40" s="460"/>
      <c r="UT40" s="460"/>
      <c r="UU40" s="460"/>
      <c r="UV40" s="460"/>
      <c r="UW40" s="460"/>
      <c r="UX40" s="460"/>
      <c r="UY40" s="460"/>
      <c r="UZ40" s="460"/>
      <c r="VA40" s="460"/>
      <c r="VB40" s="460"/>
      <c r="VC40" s="460"/>
      <c r="VD40" s="460"/>
      <c r="VE40" s="460"/>
      <c r="VF40" s="460"/>
      <c r="VG40" s="460"/>
      <c r="VH40" s="460"/>
      <c r="VI40" s="460"/>
      <c r="VJ40" s="460"/>
      <c r="VK40" s="460"/>
      <c r="VL40" s="460"/>
      <c r="VM40" s="460"/>
      <c r="VN40" s="460"/>
      <c r="VO40" s="460"/>
      <c r="VP40" s="460"/>
      <c r="VQ40" s="460"/>
      <c r="VR40" s="460"/>
      <c r="VS40" s="460"/>
      <c r="VT40" s="460"/>
      <c r="VU40" s="460"/>
      <c r="VV40" s="460"/>
      <c r="VW40" s="460"/>
      <c r="VX40" s="460"/>
      <c r="VY40" s="460"/>
      <c r="VZ40" s="460"/>
      <c r="WA40" s="460"/>
      <c r="WB40" s="460"/>
      <c r="WC40" s="460"/>
      <c r="WD40" s="460"/>
      <c r="WE40" s="460"/>
      <c r="WF40" s="460"/>
      <c r="WG40" s="460"/>
      <c r="WH40" s="460"/>
      <c r="WI40" s="460"/>
      <c r="WJ40" s="460"/>
      <c r="WK40" s="460"/>
      <c r="WL40" s="460"/>
      <c r="WM40" s="460"/>
      <c r="WN40" s="460"/>
      <c r="WO40" s="460"/>
      <c r="WP40" s="460"/>
      <c r="WQ40" s="460"/>
      <c r="WR40" s="460"/>
      <c r="WS40" s="460"/>
      <c r="WT40" s="460"/>
      <c r="WU40" s="460"/>
      <c r="WV40" s="460"/>
      <c r="WW40" s="460"/>
      <c r="WX40" s="460"/>
      <c r="WY40" s="460"/>
      <c r="WZ40" s="460"/>
      <c r="XA40" s="460"/>
      <c r="XB40" s="460"/>
      <c r="XC40" s="460"/>
      <c r="XD40" s="460"/>
      <c r="XE40" s="460"/>
      <c r="XF40" s="460"/>
      <c r="XG40" s="460"/>
      <c r="XH40" s="460"/>
      <c r="XI40" s="460"/>
      <c r="XJ40" s="460"/>
      <c r="XK40" s="460"/>
      <c r="XL40" s="460"/>
      <c r="XM40" s="460"/>
      <c r="XN40" s="460"/>
      <c r="XO40" s="460"/>
      <c r="XP40" s="460"/>
      <c r="XQ40" s="460"/>
      <c r="XR40" s="460"/>
      <c r="XS40" s="460"/>
      <c r="XT40" s="460"/>
      <c r="XU40" s="460"/>
      <c r="XV40" s="460"/>
      <c r="XW40" s="460"/>
      <c r="XX40" s="460"/>
      <c r="XY40" s="460"/>
      <c r="XZ40" s="460"/>
      <c r="YA40" s="460"/>
      <c r="YB40" s="460"/>
      <c r="YC40" s="460"/>
      <c r="YD40" s="460"/>
      <c r="YE40" s="460"/>
      <c r="YF40" s="460"/>
      <c r="YG40" s="460"/>
      <c r="YH40" s="460"/>
      <c r="YI40" s="460"/>
      <c r="YJ40" s="460"/>
      <c r="YK40" s="460"/>
      <c r="YL40" s="460"/>
      <c r="YM40" s="460"/>
      <c r="YN40" s="460"/>
      <c r="YO40" s="460"/>
      <c r="YP40" s="460"/>
      <c r="YQ40" s="460"/>
      <c r="YR40" s="460"/>
      <c r="YS40" s="460"/>
      <c r="YT40" s="460"/>
      <c r="YU40" s="460"/>
      <c r="YV40" s="460"/>
      <c r="YW40" s="460"/>
      <c r="YX40" s="460"/>
      <c r="YY40" s="460"/>
      <c r="YZ40" s="460"/>
      <c r="ZA40" s="460"/>
      <c r="ZB40" s="460"/>
      <c r="ZC40" s="460"/>
      <c r="ZD40" s="460"/>
      <c r="ZE40" s="460"/>
      <c r="ZF40" s="460"/>
      <c r="ZG40" s="460"/>
      <c r="ZH40" s="460"/>
      <c r="ZI40" s="460"/>
      <c r="ZJ40" s="460"/>
      <c r="ZK40" s="460"/>
      <c r="ZL40" s="460"/>
      <c r="ZM40" s="460"/>
      <c r="ZN40" s="460"/>
      <c r="ZO40" s="460"/>
      <c r="ZP40" s="460"/>
      <c r="ZQ40" s="460"/>
      <c r="ZR40" s="460"/>
      <c r="ZS40" s="460"/>
      <c r="ZT40" s="460"/>
      <c r="ZU40" s="460"/>
      <c r="ZV40" s="460"/>
      <c r="ZW40" s="460"/>
      <c r="ZX40" s="460"/>
      <c r="ZY40" s="460"/>
      <c r="ZZ40" s="460"/>
      <c r="AAA40" s="460"/>
      <c r="AAB40" s="460"/>
      <c r="AAC40" s="460"/>
      <c r="AAD40" s="460"/>
      <c r="AAE40" s="460"/>
      <c r="AAF40" s="460"/>
      <c r="AAG40" s="460"/>
      <c r="AAH40" s="460"/>
      <c r="AAI40" s="460"/>
      <c r="AAJ40" s="460"/>
      <c r="AAK40" s="460"/>
      <c r="AAL40" s="460"/>
      <c r="AAM40" s="460"/>
      <c r="AAN40" s="460"/>
      <c r="AAO40" s="460"/>
      <c r="AAP40" s="460"/>
      <c r="AAQ40" s="460"/>
      <c r="AAR40" s="460"/>
      <c r="AAS40" s="460"/>
      <c r="AAT40" s="460"/>
      <c r="AAU40" s="460"/>
      <c r="AAV40" s="460"/>
      <c r="AAW40" s="460"/>
      <c r="AAX40" s="460"/>
      <c r="AAY40" s="460"/>
      <c r="AAZ40" s="460"/>
      <c r="ABA40" s="460"/>
      <c r="ABB40" s="460"/>
      <c r="ABC40" s="460"/>
      <c r="ABD40" s="460"/>
      <c r="ABE40" s="460"/>
      <c r="ABF40" s="460"/>
      <c r="ABG40" s="460"/>
      <c r="ABH40" s="460"/>
      <c r="ABI40" s="460"/>
      <c r="ABJ40" s="460"/>
      <c r="ABK40" s="460"/>
      <c r="ABL40" s="460"/>
      <c r="ABM40" s="460"/>
      <c r="ABN40" s="460"/>
      <c r="ABO40" s="460"/>
      <c r="ABP40" s="460"/>
      <c r="ABQ40" s="460"/>
      <c r="ABR40" s="460"/>
      <c r="ABS40" s="460"/>
      <c r="ABT40" s="460"/>
      <c r="ABU40" s="460"/>
      <c r="ABV40" s="460"/>
      <c r="ABW40" s="460"/>
      <c r="ABX40" s="460"/>
      <c r="ABY40" s="460"/>
      <c r="ABZ40" s="460"/>
      <c r="ACA40" s="460"/>
      <c r="ACB40" s="460"/>
      <c r="ACC40" s="460"/>
      <c r="ACD40" s="460"/>
      <c r="ACE40" s="460"/>
      <c r="ACF40" s="460"/>
      <c r="ACG40" s="460"/>
      <c r="ACH40" s="460"/>
      <c r="ACI40" s="460"/>
      <c r="ACJ40" s="460"/>
      <c r="ACK40" s="460"/>
      <c r="ACL40" s="460"/>
      <c r="ACM40" s="460"/>
      <c r="ACN40" s="460"/>
      <c r="ACO40" s="460"/>
      <c r="ACP40" s="460"/>
      <c r="ACQ40" s="460"/>
      <c r="ACR40" s="460"/>
      <c r="ACS40" s="460"/>
      <c r="ACT40" s="460"/>
      <c r="ACU40" s="460"/>
      <c r="ACV40" s="460"/>
      <c r="ACW40" s="460"/>
      <c r="ACX40" s="460"/>
      <c r="ACY40" s="460"/>
      <c r="ACZ40" s="460"/>
      <c r="ADA40" s="460"/>
      <c r="ADB40" s="460"/>
      <c r="ADC40" s="460"/>
      <c r="ADD40" s="460"/>
      <c r="ADE40" s="460"/>
      <c r="ADF40" s="460"/>
      <c r="ADG40" s="460"/>
      <c r="ADH40" s="460"/>
      <c r="ADI40" s="460"/>
      <c r="ADJ40" s="460"/>
      <c r="ADK40" s="460"/>
      <c r="ADL40" s="460"/>
      <c r="ADM40" s="460"/>
      <c r="ADN40" s="460"/>
      <c r="ADO40" s="460"/>
      <c r="ADP40" s="460"/>
      <c r="ADQ40" s="460"/>
      <c r="ADR40" s="460"/>
      <c r="ADS40" s="460"/>
      <c r="ADT40" s="460"/>
      <c r="ADU40" s="460"/>
      <c r="ADV40" s="460"/>
      <c r="ADW40" s="460"/>
      <c r="ADX40" s="460"/>
      <c r="ADY40" s="460"/>
      <c r="ADZ40" s="460"/>
      <c r="AEA40" s="460"/>
      <c r="AEB40" s="460"/>
      <c r="AEC40" s="460"/>
      <c r="AED40" s="460"/>
      <c r="AEE40" s="460"/>
      <c r="AEF40" s="460"/>
      <c r="AEG40" s="460"/>
      <c r="AEH40" s="460"/>
      <c r="AEI40" s="460"/>
      <c r="AEJ40" s="460"/>
      <c r="AEK40" s="460"/>
      <c r="AEL40" s="460"/>
      <c r="AEM40" s="460"/>
      <c r="AEN40" s="460"/>
      <c r="AEO40" s="460"/>
      <c r="AEP40" s="460"/>
      <c r="AEQ40" s="460"/>
      <c r="AER40" s="460"/>
      <c r="AES40" s="460"/>
      <c r="AET40" s="460"/>
      <c r="AEU40" s="460"/>
      <c r="AEV40" s="460"/>
      <c r="AEW40" s="460"/>
      <c r="AEX40" s="460"/>
      <c r="AEY40" s="460"/>
      <c r="AEZ40" s="460"/>
      <c r="AFA40" s="460"/>
      <c r="AFB40" s="460"/>
      <c r="AFC40" s="460"/>
      <c r="AFD40" s="460"/>
      <c r="AFE40" s="460"/>
      <c r="AFF40" s="460"/>
      <c r="AFG40" s="460"/>
      <c r="AFH40" s="460"/>
      <c r="AFI40" s="460"/>
      <c r="AFJ40" s="460"/>
      <c r="AFK40" s="460"/>
      <c r="AFL40" s="460"/>
      <c r="AFM40" s="460"/>
      <c r="AFN40" s="460"/>
      <c r="AFO40" s="460"/>
      <c r="AFP40" s="460"/>
      <c r="AFQ40" s="460"/>
      <c r="AFR40" s="460"/>
      <c r="AFS40" s="460"/>
      <c r="AFT40" s="460"/>
      <c r="AFU40" s="460"/>
    </row>
    <row r="41" spans="1:853" s="354" customFormat="1">
      <c r="A41" s="14"/>
      <c r="B41" s="11"/>
      <c r="C41" s="11" t="s">
        <v>1242</v>
      </c>
      <c r="D41" s="11"/>
      <c r="E41" s="380">
        <f>SUMIF($G$2:$BN$2,E$2,($G41:$BN41))</f>
        <v>1521526</v>
      </c>
      <c r="F41" s="430">
        <f>SUMIF($G$2:$BN$2,F$2,($G41:$BN41))</f>
        <v>1750080</v>
      </c>
      <c r="G41" s="205">
        <v>309230</v>
      </c>
      <c r="H41" s="380">
        <v>140943.5487938532</v>
      </c>
      <c r="I41" s="205">
        <v>107580</v>
      </c>
      <c r="J41" s="205">
        <v>54859.502457074843</v>
      </c>
      <c r="K41" s="205">
        <v>2240</v>
      </c>
      <c r="L41" s="205">
        <v>112688.84264114923</v>
      </c>
      <c r="M41" s="205">
        <v>103960</v>
      </c>
      <c r="N41" s="205">
        <v>64738.337673969145</v>
      </c>
      <c r="O41" s="205">
        <v>660</v>
      </c>
      <c r="P41" s="205">
        <v>40897.140365556173</v>
      </c>
      <c r="Q41" s="205">
        <v>102710</v>
      </c>
      <c r="R41" s="205">
        <v>36091.777932286081</v>
      </c>
      <c r="S41" s="205">
        <v>107210</v>
      </c>
      <c r="T41" s="205">
        <v>90559.426800381814</v>
      </c>
      <c r="U41" s="205">
        <v>2680</v>
      </c>
      <c r="V41" s="205">
        <v>70430.526650718268</v>
      </c>
      <c r="W41" s="205">
        <v>1680</v>
      </c>
      <c r="X41" s="205">
        <v>63439.033668406846</v>
      </c>
      <c r="Y41" s="205">
        <v>480</v>
      </c>
      <c r="Z41" s="205">
        <v>41185.874589014456</v>
      </c>
      <c r="AA41" s="205">
        <v>102090</v>
      </c>
      <c r="AB41" s="205">
        <v>118133.54514064839</v>
      </c>
      <c r="AC41" s="205">
        <v>150496</v>
      </c>
      <c r="AD41" s="205">
        <v>219706.12017865351</v>
      </c>
      <c r="AE41" s="205">
        <v>102340</v>
      </c>
      <c r="AF41" s="205">
        <v>113575.66918462826</v>
      </c>
      <c r="AG41" s="205">
        <v>106210</v>
      </c>
      <c r="AH41" s="205">
        <v>97447.800417172417</v>
      </c>
      <c r="AI41" s="205">
        <v>211150</v>
      </c>
      <c r="AJ41" s="205">
        <v>181655.07430147188</v>
      </c>
      <c r="AK41" s="205">
        <v>2360</v>
      </c>
      <c r="AL41" s="205">
        <v>90786.289404527619</v>
      </c>
      <c r="AM41" s="205">
        <v>2240</v>
      </c>
      <c r="AN41" s="205">
        <v>100995.10659108854</v>
      </c>
      <c r="AO41" s="205">
        <v>106210</v>
      </c>
      <c r="AP41" s="205">
        <v>111946.38320939934</v>
      </c>
      <c r="AQ41" s="205">
        <v>0</v>
      </c>
      <c r="AR41" s="205">
        <v>0</v>
      </c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</row>
    <row r="42" spans="1:853" s="354" customFormat="1">
      <c r="A42" s="14"/>
      <c r="B42" s="11"/>
      <c r="C42" s="11" t="s">
        <v>1243</v>
      </c>
      <c r="D42" s="11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2"/>
      <c r="U42" s="362"/>
      <c r="V42" s="362"/>
      <c r="W42" s="362"/>
      <c r="X42" s="362"/>
      <c r="Y42" s="362"/>
      <c r="Z42" s="362"/>
      <c r="AA42" s="362"/>
      <c r="AB42" s="362"/>
      <c r="AC42" s="362"/>
      <c r="AD42" s="362"/>
      <c r="AE42" s="362"/>
      <c r="AF42" s="362"/>
      <c r="AG42" s="362"/>
      <c r="AH42" s="362"/>
      <c r="AI42" s="362"/>
      <c r="AJ42" s="362"/>
      <c r="AK42" s="362"/>
      <c r="AL42" s="362"/>
      <c r="AM42" s="362"/>
      <c r="AN42" s="362"/>
      <c r="AO42" s="362"/>
      <c r="AP42" s="362"/>
      <c r="AQ42" s="362"/>
      <c r="AR42" s="362"/>
      <c r="AS42" s="362"/>
      <c r="AT42" s="362"/>
      <c r="AU42" s="362"/>
      <c r="AV42" s="362"/>
      <c r="AW42" s="362"/>
      <c r="AX42" s="362"/>
      <c r="AY42" s="362"/>
      <c r="AZ42" s="362"/>
      <c r="BA42" s="362"/>
      <c r="BB42" s="362"/>
      <c r="BC42" s="362"/>
      <c r="BD42" s="362"/>
      <c r="BE42" s="362"/>
      <c r="BF42" s="362"/>
      <c r="BG42" s="362"/>
      <c r="BH42" s="362"/>
      <c r="BI42" s="362"/>
      <c r="BJ42" s="362"/>
      <c r="BK42" s="362"/>
      <c r="BL42" s="362"/>
      <c r="BM42" s="362"/>
      <c r="BN42" s="362"/>
      <c r="BO42" s="460"/>
      <c r="BP42" s="460"/>
      <c r="BQ42" s="460"/>
      <c r="BR42" s="460"/>
      <c r="BS42" s="460"/>
      <c r="BT42" s="460"/>
      <c r="BU42" s="460"/>
      <c r="BV42" s="460"/>
      <c r="BW42" s="460"/>
      <c r="BX42" s="460"/>
      <c r="BY42" s="460"/>
      <c r="BZ42" s="460"/>
      <c r="CA42" s="460"/>
      <c r="CB42" s="460"/>
      <c r="CC42" s="460"/>
      <c r="CD42" s="460"/>
      <c r="CE42" s="460"/>
      <c r="CF42" s="460"/>
      <c r="CG42" s="460"/>
      <c r="CH42" s="460"/>
      <c r="CI42" s="460"/>
      <c r="CJ42" s="460"/>
      <c r="CK42" s="460"/>
      <c r="CL42" s="460"/>
      <c r="CM42" s="460"/>
      <c r="CN42" s="460"/>
      <c r="CO42" s="460"/>
      <c r="CP42" s="460"/>
      <c r="CQ42" s="460"/>
      <c r="CR42" s="460"/>
      <c r="CS42" s="460"/>
      <c r="CT42" s="460"/>
      <c r="CU42" s="460"/>
      <c r="CV42" s="460"/>
      <c r="CW42" s="460"/>
      <c r="CX42" s="460"/>
      <c r="CY42" s="460"/>
      <c r="CZ42" s="460"/>
      <c r="DA42" s="460"/>
      <c r="DB42" s="460"/>
      <c r="DC42" s="460"/>
      <c r="DD42" s="460"/>
      <c r="DE42" s="460"/>
      <c r="DF42" s="460"/>
      <c r="DG42" s="460"/>
      <c r="DH42" s="460"/>
      <c r="DI42" s="460"/>
      <c r="DJ42" s="460"/>
      <c r="DK42" s="460"/>
      <c r="DL42" s="460"/>
      <c r="DM42" s="460"/>
      <c r="DN42" s="460"/>
      <c r="DO42" s="460"/>
      <c r="DP42" s="460"/>
      <c r="DQ42" s="460"/>
      <c r="DR42" s="460"/>
      <c r="DS42" s="460"/>
      <c r="DT42" s="460"/>
      <c r="DU42" s="460"/>
      <c r="DV42" s="460"/>
      <c r="DW42" s="460"/>
      <c r="DX42" s="460"/>
      <c r="DY42" s="460"/>
      <c r="DZ42" s="460"/>
      <c r="EA42" s="460"/>
      <c r="EB42" s="460"/>
      <c r="EC42" s="460"/>
      <c r="ED42" s="460"/>
      <c r="EE42" s="460"/>
      <c r="EF42" s="460"/>
      <c r="EG42" s="460"/>
      <c r="EH42" s="460"/>
      <c r="EI42" s="460"/>
      <c r="EJ42" s="460"/>
      <c r="EK42" s="460"/>
      <c r="EL42" s="460"/>
      <c r="EM42" s="460"/>
      <c r="EN42" s="460"/>
      <c r="EO42" s="460"/>
      <c r="EP42" s="460"/>
      <c r="EQ42" s="460"/>
      <c r="ER42" s="460"/>
      <c r="ES42" s="460"/>
      <c r="ET42" s="460"/>
      <c r="EU42" s="460"/>
      <c r="EV42" s="460"/>
      <c r="EW42" s="460"/>
      <c r="EX42" s="460"/>
      <c r="EY42" s="460"/>
      <c r="EZ42" s="460"/>
      <c r="FA42" s="460"/>
      <c r="FB42" s="460"/>
      <c r="FC42" s="460"/>
      <c r="FD42" s="460"/>
      <c r="FE42" s="460"/>
      <c r="FF42" s="460"/>
      <c r="FG42" s="460"/>
      <c r="FH42" s="460"/>
      <c r="FI42" s="460"/>
      <c r="FJ42" s="460"/>
      <c r="FK42" s="460"/>
      <c r="FL42" s="460"/>
      <c r="FM42" s="460"/>
      <c r="FN42" s="460"/>
      <c r="FO42" s="460"/>
      <c r="FP42" s="460"/>
      <c r="FQ42" s="460"/>
      <c r="FR42" s="460"/>
      <c r="FS42" s="460"/>
      <c r="FT42" s="460"/>
      <c r="FU42" s="460"/>
      <c r="FV42" s="460"/>
      <c r="FW42" s="460"/>
      <c r="FX42" s="460"/>
      <c r="FY42" s="460"/>
      <c r="FZ42" s="460"/>
      <c r="GA42" s="460"/>
      <c r="GB42" s="460"/>
      <c r="GC42" s="460"/>
      <c r="GD42" s="460"/>
      <c r="GE42" s="460"/>
      <c r="GF42" s="460"/>
      <c r="GG42" s="460"/>
      <c r="GH42" s="460"/>
      <c r="GI42" s="460"/>
      <c r="GJ42" s="460"/>
      <c r="GK42" s="460"/>
      <c r="GL42" s="460"/>
      <c r="GM42" s="460"/>
      <c r="GN42" s="460"/>
      <c r="GO42" s="460"/>
      <c r="GP42" s="460"/>
      <c r="GQ42" s="460"/>
      <c r="GR42" s="460"/>
      <c r="GS42" s="460"/>
      <c r="GT42" s="460"/>
      <c r="GU42" s="460"/>
      <c r="GV42" s="460"/>
      <c r="GW42" s="460"/>
      <c r="GX42" s="460"/>
      <c r="GY42" s="460"/>
      <c r="GZ42" s="460"/>
      <c r="HA42" s="460"/>
      <c r="HB42" s="460"/>
      <c r="HC42" s="460"/>
      <c r="HD42" s="460"/>
      <c r="HE42" s="460"/>
      <c r="HF42" s="460"/>
      <c r="HG42" s="460"/>
      <c r="HH42" s="460"/>
      <c r="HI42" s="460"/>
      <c r="HJ42" s="460"/>
      <c r="HK42" s="460"/>
      <c r="HL42" s="460"/>
      <c r="HM42" s="460"/>
      <c r="HN42" s="460"/>
      <c r="HO42" s="460"/>
      <c r="HP42" s="460"/>
      <c r="HQ42" s="460"/>
      <c r="HR42" s="460"/>
      <c r="HS42" s="460"/>
      <c r="HT42" s="460"/>
      <c r="HU42" s="460"/>
      <c r="HV42" s="460"/>
      <c r="HW42" s="460"/>
      <c r="HX42" s="460"/>
      <c r="HY42" s="460"/>
      <c r="HZ42" s="460"/>
      <c r="IA42" s="460"/>
      <c r="IB42" s="460"/>
      <c r="IC42" s="460"/>
      <c r="ID42" s="460"/>
      <c r="IE42" s="460"/>
      <c r="IF42" s="460"/>
      <c r="IG42" s="460"/>
      <c r="IH42" s="460"/>
      <c r="II42" s="460"/>
      <c r="IJ42" s="460"/>
      <c r="IK42" s="460"/>
      <c r="IL42" s="460"/>
      <c r="IM42" s="460"/>
      <c r="IN42" s="460"/>
      <c r="IO42" s="460"/>
      <c r="IP42" s="460"/>
      <c r="IQ42" s="460"/>
      <c r="IR42" s="460"/>
      <c r="IS42" s="460"/>
      <c r="IT42" s="460"/>
      <c r="IU42" s="460"/>
      <c r="IV42" s="460"/>
      <c r="IW42" s="460"/>
      <c r="IX42" s="460"/>
      <c r="IY42" s="460"/>
      <c r="IZ42" s="460"/>
      <c r="JA42" s="460"/>
      <c r="JB42" s="460"/>
      <c r="JC42" s="460"/>
      <c r="JD42" s="460"/>
      <c r="JE42" s="460"/>
      <c r="JF42" s="460"/>
      <c r="JG42" s="460"/>
      <c r="JH42" s="460"/>
      <c r="JI42" s="460"/>
      <c r="JJ42" s="460"/>
      <c r="JK42" s="460"/>
      <c r="JL42" s="460"/>
      <c r="JM42" s="460"/>
      <c r="JN42" s="460"/>
      <c r="JO42" s="460"/>
      <c r="JP42" s="460"/>
      <c r="JQ42" s="460"/>
      <c r="JR42" s="460"/>
      <c r="JS42" s="460"/>
      <c r="JT42" s="460"/>
      <c r="JU42" s="460"/>
      <c r="JV42" s="460"/>
      <c r="JW42" s="460"/>
      <c r="JX42" s="460"/>
      <c r="JY42" s="460"/>
      <c r="JZ42" s="460"/>
      <c r="KA42" s="460"/>
      <c r="KB42" s="460"/>
      <c r="KC42" s="460"/>
      <c r="KD42" s="460"/>
      <c r="KE42" s="460"/>
      <c r="KF42" s="460"/>
      <c r="KG42" s="460"/>
      <c r="KH42" s="460"/>
      <c r="KI42" s="460"/>
      <c r="KJ42" s="460"/>
      <c r="KK42" s="460"/>
      <c r="KL42" s="460"/>
      <c r="KM42" s="460"/>
      <c r="KN42" s="460"/>
      <c r="KO42" s="460"/>
      <c r="KP42" s="460"/>
      <c r="KQ42" s="460"/>
      <c r="KR42" s="460"/>
      <c r="KS42" s="460"/>
      <c r="KT42" s="460"/>
      <c r="KU42" s="460"/>
      <c r="KV42" s="460"/>
      <c r="KW42" s="460"/>
      <c r="KX42" s="460"/>
      <c r="KY42" s="460"/>
      <c r="KZ42" s="460"/>
      <c r="LA42" s="460"/>
      <c r="LB42" s="460"/>
      <c r="LC42" s="460"/>
      <c r="LD42" s="460"/>
      <c r="LE42" s="460"/>
      <c r="LF42" s="460"/>
      <c r="LG42" s="460"/>
      <c r="LH42" s="460"/>
      <c r="LI42" s="460"/>
      <c r="LJ42" s="460"/>
      <c r="LK42" s="460"/>
      <c r="LL42" s="460"/>
      <c r="LM42" s="460"/>
      <c r="LN42" s="460"/>
      <c r="LO42" s="460"/>
      <c r="LP42" s="460"/>
      <c r="LQ42" s="460"/>
      <c r="LR42" s="460"/>
      <c r="LS42" s="460"/>
      <c r="LT42" s="460"/>
      <c r="LU42" s="460"/>
      <c r="LV42" s="460"/>
      <c r="LW42" s="460"/>
      <c r="LX42" s="460"/>
      <c r="LY42" s="460"/>
      <c r="LZ42" s="460"/>
      <c r="MA42" s="460"/>
      <c r="MB42" s="460"/>
      <c r="MC42" s="460"/>
      <c r="MD42" s="460"/>
      <c r="ME42" s="460"/>
      <c r="MF42" s="460"/>
      <c r="MG42" s="460"/>
      <c r="MH42" s="460"/>
      <c r="MI42" s="460"/>
      <c r="MJ42" s="460"/>
      <c r="MK42" s="460"/>
      <c r="ML42" s="460"/>
      <c r="MM42" s="460"/>
      <c r="MN42" s="460"/>
      <c r="MO42" s="460"/>
      <c r="MP42" s="460"/>
      <c r="MQ42" s="460"/>
      <c r="MR42" s="460"/>
      <c r="MS42" s="460"/>
      <c r="MT42" s="460"/>
      <c r="MU42" s="460"/>
      <c r="MV42" s="460"/>
      <c r="MW42" s="460"/>
      <c r="MX42" s="460"/>
      <c r="MY42" s="460"/>
      <c r="MZ42" s="460"/>
      <c r="NA42" s="460"/>
      <c r="NB42" s="460"/>
      <c r="NC42" s="460"/>
      <c r="ND42" s="460"/>
      <c r="NE42" s="460"/>
      <c r="NF42" s="460"/>
      <c r="NG42" s="460"/>
      <c r="NH42" s="460"/>
      <c r="NI42" s="460"/>
      <c r="NJ42" s="460"/>
      <c r="NK42" s="460"/>
      <c r="NL42" s="460"/>
      <c r="NM42" s="460"/>
      <c r="NN42" s="460"/>
      <c r="NO42" s="460"/>
      <c r="NP42" s="460"/>
      <c r="NQ42" s="460"/>
      <c r="NR42" s="460"/>
      <c r="NS42" s="460"/>
      <c r="NT42" s="460"/>
      <c r="NU42" s="460"/>
      <c r="NV42" s="460"/>
      <c r="NW42" s="460"/>
      <c r="NX42" s="460"/>
      <c r="NY42" s="460"/>
      <c r="NZ42" s="460"/>
      <c r="OA42" s="460"/>
      <c r="OB42" s="460"/>
      <c r="OC42" s="460"/>
      <c r="OD42" s="460"/>
      <c r="OE42" s="460"/>
      <c r="OF42" s="460"/>
      <c r="OG42" s="460"/>
      <c r="OH42" s="460"/>
      <c r="OI42" s="460"/>
      <c r="OJ42" s="460"/>
      <c r="OK42" s="460"/>
      <c r="OL42" s="460"/>
      <c r="OM42" s="460"/>
      <c r="ON42" s="460"/>
      <c r="OO42" s="460"/>
      <c r="OP42" s="460"/>
      <c r="OQ42" s="460"/>
      <c r="OR42" s="460"/>
      <c r="OS42" s="460"/>
      <c r="OT42" s="460"/>
      <c r="OU42" s="460"/>
      <c r="OV42" s="460"/>
      <c r="OW42" s="460"/>
      <c r="OX42" s="460"/>
      <c r="OY42" s="460"/>
      <c r="OZ42" s="460"/>
      <c r="PA42" s="460"/>
      <c r="PB42" s="460"/>
      <c r="PC42" s="460"/>
      <c r="PD42" s="460"/>
      <c r="PE42" s="460"/>
      <c r="PF42" s="460"/>
      <c r="PG42" s="460"/>
      <c r="PH42" s="460"/>
      <c r="PI42" s="460"/>
      <c r="PJ42" s="460"/>
      <c r="PK42" s="460"/>
      <c r="PL42" s="460"/>
      <c r="PM42" s="460"/>
      <c r="PN42" s="460"/>
      <c r="PO42" s="460"/>
      <c r="PP42" s="460"/>
      <c r="PQ42" s="460"/>
      <c r="PR42" s="460"/>
      <c r="PS42" s="460"/>
      <c r="PT42" s="460"/>
      <c r="PU42" s="460"/>
      <c r="PV42" s="460"/>
      <c r="PW42" s="460"/>
      <c r="PX42" s="460"/>
      <c r="PY42" s="460"/>
      <c r="PZ42" s="460"/>
      <c r="QA42" s="460"/>
      <c r="QB42" s="460"/>
      <c r="QC42" s="460"/>
      <c r="QD42" s="460"/>
      <c r="QE42" s="460"/>
      <c r="QF42" s="460"/>
      <c r="QG42" s="460"/>
      <c r="QH42" s="460"/>
      <c r="QI42" s="460"/>
      <c r="QJ42" s="460"/>
      <c r="QK42" s="460"/>
      <c r="QL42" s="460"/>
      <c r="QM42" s="460"/>
      <c r="QN42" s="460"/>
      <c r="QO42" s="460"/>
      <c r="QP42" s="460"/>
      <c r="QQ42" s="460"/>
      <c r="QR42" s="460"/>
      <c r="QS42" s="460"/>
      <c r="QT42" s="460"/>
      <c r="QU42" s="460"/>
      <c r="QV42" s="460"/>
      <c r="QW42" s="460"/>
      <c r="QX42" s="460"/>
      <c r="QY42" s="460"/>
      <c r="QZ42" s="460"/>
      <c r="RA42" s="460"/>
      <c r="RB42" s="460"/>
      <c r="RC42" s="460"/>
      <c r="RD42" s="460"/>
      <c r="RE42" s="460"/>
      <c r="RF42" s="460"/>
      <c r="RG42" s="460"/>
      <c r="RH42" s="460"/>
      <c r="RI42" s="460"/>
      <c r="RJ42" s="460"/>
      <c r="RK42" s="460"/>
      <c r="RL42" s="460"/>
      <c r="RM42" s="460"/>
      <c r="RN42" s="460"/>
      <c r="RO42" s="460"/>
      <c r="RP42" s="460"/>
      <c r="RQ42" s="460"/>
      <c r="RR42" s="460"/>
      <c r="RS42" s="460"/>
      <c r="RT42" s="460"/>
      <c r="RU42" s="460"/>
      <c r="RV42" s="460"/>
      <c r="RW42" s="460"/>
      <c r="RX42" s="460"/>
      <c r="RY42" s="460"/>
      <c r="RZ42" s="460"/>
      <c r="SA42" s="460"/>
      <c r="SB42" s="460"/>
      <c r="SC42" s="460"/>
      <c r="SD42" s="460"/>
      <c r="SE42" s="460"/>
      <c r="SF42" s="460"/>
      <c r="SG42" s="460"/>
      <c r="SH42" s="460"/>
      <c r="SI42" s="460"/>
      <c r="SJ42" s="460"/>
      <c r="SK42" s="460"/>
      <c r="SL42" s="460"/>
      <c r="SM42" s="460"/>
      <c r="SN42" s="460"/>
      <c r="SO42" s="460"/>
      <c r="SP42" s="460"/>
      <c r="SQ42" s="460"/>
      <c r="SR42" s="460"/>
      <c r="SS42" s="460"/>
      <c r="ST42" s="460"/>
      <c r="SU42" s="460"/>
      <c r="SV42" s="460"/>
      <c r="SW42" s="460"/>
      <c r="SX42" s="460"/>
      <c r="SY42" s="460"/>
      <c r="SZ42" s="460"/>
      <c r="TA42" s="460"/>
      <c r="TB42" s="460"/>
      <c r="TC42" s="460"/>
      <c r="TD42" s="460"/>
      <c r="TE42" s="460"/>
      <c r="TF42" s="460"/>
      <c r="TG42" s="460"/>
      <c r="TH42" s="460"/>
      <c r="TI42" s="460"/>
      <c r="TJ42" s="460"/>
      <c r="TK42" s="460"/>
      <c r="TL42" s="460"/>
      <c r="TM42" s="460"/>
      <c r="TN42" s="460"/>
      <c r="TO42" s="460"/>
      <c r="TP42" s="460"/>
      <c r="TQ42" s="460"/>
      <c r="TR42" s="460"/>
      <c r="TS42" s="460"/>
      <c r="TT42" s="460"/>
      <c r="TU42" s="460"/>
      <c r="TV42" s="460"/>
      <c r="TW42" s="460"/>
      <c r="TX42" s="460"/>
      <c r="TY42" s="460"/>
      <c r="TZ42" s="460"/>
      <c r="UA42" s="460"/>
      <c r="UB42" s="460"/>
      <c r="UC42" s="460"/>
      <c r="UD42" s="460"/>
      <c r="UE42" s="460"/>
      <c r="UF42" s="460"/>
      <c r="UG42" s="460"/>
      <c r="UH42" s="460"/>
      <c r="UI42" s="460"/>
      <c r="UJ42" s="460"/>
      <c r="UK42" s="460"/>
      <c r="UL42" s="460"/>
      <c r="UM42" s="460"/>
      <c r="UN42" s="460"/>
      <c r="UO42" s="460"/>
      <c r="UP42" s="460"/>
      <c r="UQ42" s="460"/>
      <c r="UR42" s="460"/>
      <c r="US42" s="460"/>
      <c r="UT42" s="460"/>
      <c r="UU42" s="460"/>
      <c r="UV42" s="460"/>
      <c r="UW42" s="460"/>
      <c r="UX42" s="460"/>
      <c r="UY42" s="460"/>
      <c r="UZ42" s="460"/>
      <c r="VA42" s="460"/>
      <c r="VB42" s="460"/>
      <c r="VC42" s="460"/>
      <c r="VD42" s="460"/>
      <c r="VE42" s="460"/>
      <c r="VF42" s="460"/>
      <c r="VG42" s="460"/>
      <c r="VH42" s="460"/>
      <c r="VI42" s="460"/>
      <c r="VJ42" s="460"/>
      <c r="VK42" s="460"/>
      <c r="VL42" s="460"/>
      <c r="VM42" s="460"/>
      <c r="VN42" s="460"/>
      <c r="VO42" s="460"/>
      <c r="VP42" s="460"/>
      <c r="VQ42" s="460"/>
      <c r="VR42" s="460"/>
      <c r="VS42" s="460"/>
      <c r="VT42" s="460"/>
      <c r="VU42" s="460"/>
      <c r="VV42" s="460"/>
      <c r="VW42" s="460"/>
      <c r="VX42" s="460"/>
      <c r="VY42" s="460"/>
      <c r="VZ42" s="460"/>
      <c r="WA42" s="460"/>
      <c r="WB42" s="460"/>
      <c r="WC42" s="460"/>
      <c r="WD42" s="460"/>
      <c r="WE42" s="460"/>
      <c r="WF42" s="460"/>
      <c r="WG42" s="460"/>
      <c r="WH42" s="460"/>
      <c r="WI42" s="460"/>
      <c r="WJ42" s="460"/>
      <c r="WK42" s="460"/>
      <c r="WL42" s="460"/>
      <c r="WM42" s="460"/>
      <c r="WN42" s="460"/>
      <c r="WO42" s="460"/>
      <c r="WP42" s="460"/>
      <c r="WQ42" s="460"/>
      <c r="WR42" s="460"/>
      <c r="WS42" s="460"/>
      <c r="WT42" s="460"/>
      <c r="WU42" s="460"/>
      <c r="WV42" s="460"/>
      <c r="WW42" s="460"/>
      <c r="WX42" s="460"/>
      <c r="WY42" s="460"/>
      <c r="WZ42" s="460"/>
      <c r="XA42" s="460"/>
      <c r="XB42" s="460"/>
      <c r="XC42" s="460"/>
      <c r="XD42" s="460"/>
      <c r="XE42" s="460"/>
      <c r="XF42" s="460"/>
      <c r="XG42" s="460"/>
      <c r="XH42" s="460"/>
      <c r="XI42" s="460"/>
      <c r="XJ42" s="460"/>
      <c r="XK42" s="460"/>
      <c r="XL42" s="460"/>
      <c r="XM42" s="460"/>
      <c r="XN42" s="460"/>
      <c r="XO42" s="460"/>
      <c r="XP42" s="460"/>
      <c r="XQ42" s="460"/>
      <c r="XR42" s="460"/>
      <c r="XS42" s="460"/>
      <c r="XT42" s="460"/>
      <c r="XU42" s="460"/>
      <c r="XV42" s="460"/>
      <c r="XW42" s="460"/>
      <c r="XX42" s="460"/>
      <c r="XY42" s="460"/>
      <c r="XZ42" s="460"/>
      <c r="YA42" s="460"/>
      <c r="YB42" s="460"/>
      <c r="YC42" s="460"/>
      <c r="YD42" s="460"/>
      <c r="YE42" s="460"/>
      <c r="YF42" s="460"/>
      <c r="YG42" s="460"/>
      <c r="YH42" s="460"/>
      <c r="YI42" s="460"/>
      <c r="YJ42" s="460"/>
      <c r="YK42" s="460"/>
      <c r="YL42" s="460"/>
      <c r="YM42" s="460"/>
      <c r="YN42" s="460"/>
      <c r="YO42" s="460"/>
      <c r="YP42" s="460"/>
      <c r="YQ42" s="460"/>
      <c r="YR42" s="460"/>
      <c r="YS42" s="460"/>
      <c r="YT42" s="460"/>
      <c r="YU42" s="460"/>
      <c r="YV42" s="460"/>
      <c r="YW42" s="460"/>
      <c r="YX42" s="460"/>
      <c r="YY42" s="460"/>
      <c r="YZ42" s="460"/>
      <c r="ZA42" s="460"/>
      <c r="ZB42" s="460"/>
      <c r="ZC42" s="460"/>
      <c r="ZD42" s="460"/>
      <c r="ZE42" s="460"/>
      <c r="ZF42" s="460"/>
      <c r="ZG42" s="460"/>
      <c r="ZH42" s="460"/>
      <c r="ZI42" s="460"/>
      <c r="ZJ42" s="460"/>
      <c r="ZK42" s="460"/>
      <c r="ZL42" s="460"/>
      <c r="ZM42" s="460"/>
      <c r="ZN42" s="460"/>
      <c r="ZO42" s="460"/>
      <c r="ZP42" s="460"/>
      <c r="ZQ42" s="460"/>
      <c r="ZR42" s="460"/>
      <c r="ZS42" s="460"/>
      <c r="ZT42" s="460"/>
      <c r="ZU42" s="460"/>
      <c r="ZV42" s="460"/>
      <c r="ZW42" s="460"/>
      <c r="ZX42" s="460"/>
      <c r="ZY42" s="460"/>
      <c r="ZZ42" s="460"/>
      <c r="AAA42" s="460"/>
      <c r="AAB42" s="460"/>
      <c r="AAC42" s="460"/>
      <c r="AAD42" s="460"/>
      <c r="AAE42" s="460"/>
      <c r="AAF42" s="460"/>
      <c r="AAG42" s="460"/>
      <c r="AAH42" s="460"/>
      <c r="AAI42" s="460"/>
      <c r="AAJ42" s="460"/>
      <c r="AAK42" s="460"/>
      <c r="AAL42" s="460"/>
      <c r="AAM42" s="460"/>
      <c r="AAN42" s="460"/>
      <c r="AAO42" s="460"/>
      <c r="AAP42" s="460"/>
      <c r="AAQ42" s="460"/>
      <c r="AAR42" s="460"/>
      <c r="AAS42" s="460"/>
      <c r="AAT42" s="460"/>
      <c r="AAU42" s="460"/>
      <c r="AAV42" s="460"/>
      <c r="AAW42" s="460"/>
      <c r="AAX42" s="460"/>
      <c r="AAY42" s="460"/>
      <c r="AAZ42" s="460"/>
      <c r="ABA42" s="460"/>
      <c r="ABB42" s="460"/>
      <c r="ABC42" s="460"/>
      <c r="ABD42" s="460"/>
      <c r="ABE42" s="460"/>
      <c r="ABF42" s="460"/>
      <c r="ABG42" s="460"/>
      <c r="ABH42" s="460"/>
      <c r="ABI42" s="460"/>
      <c r="ABJ42" s="460"/>
      <c r="ABK42" s="460"/>
      <c r="ABL42" s="460"/>
      <c r="ABM42" s="460"/>
      <c r="ABN42" s="460"/>
      <c r="ABO42" s="460"/>
      <c r="ABP42" s="460"/>
      <c r="ABQ42" s="460"/>
      <c r="ABR42" s="460"/>
      <c r="ABS42" s="460"/>
      <c r="ABT42" s="460"/>
      <c r="ABU42" s="460"/>
      <c r="ABV42" s="460"/>
      <c r="ABW42" s="460"/>
      <c r="ABX42" s="460"/>
      <c r="ABY42" s="460"/>
      <c r="ABZ42" s="460"/>
      <c r="ACA42" s="460"/>
      <c r="ACB42" s="460"/>
      <c r="ACC42" s="460"/>
      <c r="ACD42" s="460"/>
      <c r="ACE42" s="460"/>
      <c r="ACF42" s="460"/>
      <c r="ACG42" s="460"/>
      <c r="ACH42" s="460"/>
      <c r="ACI42" s="460"/>
      <c r="ACJ42" s="460"/>
      <c r="ACK42" s="460"/>
      <c r="ACL42" s="460"/>
      <c r="ACM42" s="460"/>
      <c r="ACN42" s="460"/>
      <c r="ACO42" s="460"/>
      <c r="ACP42" s="460"/>
      <c r="ACQ42" s="460"/>
      <c r="ACR42" s="460"/>
      <c r="ACS42" s="460"/>
      <c r="ACT42" s="460"/>
      <c r="ACU42" s="460"/>
      <c r="ACV42" s="460"/>
      <c r="ACW42" s="460"/>
      <c r="ACX42" s="460"/>
      <c r="ACY42" s="460"/>
      <c r="ACZ42" s="460"/>
      <c r="ADA42" s="460"/>
      <c r="ADB42" s="460"/>
      <c r="ADC42" s="460"/>
      <c r="ADD42" s="460"/>
      <c r="ADE42" s="460"/>
      <c r="ADF42" s="460"/>
      <c r="ADG42" s="460"/>
      <c r="ADH42" s="460"/>
      <c r="ADI42" s="460"/>
      <c r="ADJ42" s="460"/>
      <c r="ADK42" s="460"/>
      <c r="ADL42" s="460"/>
      <c r="ADM42" s="460"/>
      <c r="ADN42" s="460"/>
      <c r="ADO42" s="460"/>
      <c r="ADP42" s="460"/>
      <c r="ADQ42" s="460"/>
      <c r="ADR42" s="460"/>
      <c r="ADS42" s="460"/>
      <c r="ADT42" s="460"/>
      <c r="ADU42" s="460"/>
      <c r="ADV42" s="460"/>
      <c r="ADW42" s="460"/>
      <c r="ADX42" s="460"/>
      <c r="ADY42" s="460"/>
      <c r="ADZ42" s="460"/>
      <c r="AEA42" s="460"/>
      <c r="AEB42" s="460"/>
      <c r="AEC42" s="460"/>
      <c r="AED42" s="460"/>
      <c r="AEE42" s="460"/>
      <c r="AEF42" s="460"/>
      <c r="AEG42" s="460"/>
      <c r="AEH42" s="460"/>
      <c r="AEI42" s="460"/>
      <c r="AEJ42" s="460"/>
      <c r="AEK42" s="460"/>
      <c r="AEL42" s="460"/>
      <c r="AEM42" s="460"/>
      <c r="AEN42" s="460"/>
      <c r="AEO42" s="460"/>
      <c r="AEP42" s="460"/>
      <c r="AEQ42" s="460"/>
      <c r="AER42" s="460"/>
      <c r="AES42" s="460"/>
      <c r="AET42" s="460"/>
      <c r="AEU42" s="460"/>
      <c r="AEV42" s="460"/>
      <c r="AEW42" s="460"/>
      <c r="AEX42" s="460"/>
      <c r="AEY42" s="460"/>
      <c r="AEZ42" s="460"/>
      <c r="AFA42" s="460"/>
      <c r="AFB42" s="460"/>
      <c r="AFC42" s="460"/>
      <c r="AFD42" s="460"/>
      <c r="AFE42" s="460"/>
      <c r="AFF42" s="460"/>
      <c r="AFG42" s="460"/>
      <c r="AFH42" s="460"/>
      <c r="AFI42" s="460"/>
      <c r="AFJ42" s="460"/>
      <c r="AFK42" s="460"/>
      <c r="AFL42" s="460"/>
      <c r="AFM42" s="460"/>
      <c r="AFN42" s="460"/>
      <c r="AFO42" s="460"/>
      <c r="AFP42" s="460"/>
      <c r="AFQ42" s="460"/>
      <c r="AFR42" s="460"/>
      <c r="AFS42" s="460"/>
      <c r="AFT42" s="460"/>
      <c r="AFU42" s="460"/>
    </row>
    <row r="43" spans="1:853" s="354" customFormat="1">
      <c r="A43" s="14"/>
      <c r="B43" s="11"/>
      <c r="C43" s="11" t="s">
        <v>1244</v>
      </c>
      <c r="D43" s="11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362"/>
      <c r="X43" s="362"/>
      <c r="Y43" s="362"/>
      <c r="Z43" s="362"/>
      <c r="AA43" s="362"/>
      <c r="AB43" s="362"/>
      <c r="AC43" s="362"/>
      <c r="AD43" s="362"/>
      <c r="AE43" s="362"/>
      <c r="AF43" s="362"/>
      <c r="AG43" s="362"/>
      <c r="AH43" s="362"/>
      <c r="AI43" s="362"/>
      <c r="AJ43" s="362"/>
      <c r="AK43" s="362"/>
      <c r="AL43" s="362"/>
      <c r="AM43" s="362"/>
      <c r="AN43" s="362"/>
      <c r="AO43" s="362"/>
      <c r="AP43" s="362"/>
      <c r="AQ43" s="362"/>
      <c r="AR43" s="362"/>
      <c r="AS43" s="362"/>
      <c r="AT43" s="362"/>
      <c r="AU43" s="362"/>
      <c r="AV43" s="362"/>
      <c r="AW43" s="362"/>
      <c r="AX43" s="362"/>
      <c r="AY43" s="362"/>
      <c r="AZ43" s="362"/>
      <c r="BA43" s="362"/>
      <c r="BB43" s="362"/>
      <c r="BC43" s="362"/>
      <c r="BD43" s="362"/>
      <c r="BE43" s="362"/>
      <c r="BF43" s="362"/>
      <c r="BG43" s="362"/>
      <c r="BH43" s="362"/>
      <c r="BI43" s="362"/>
      <c r="BJ43" s="362"/>
      <c r="BK43" s="362"/>
      <c r="BL43" s="362"/>
      <c r="BM43" s="362"/>
      <c r="BN43" s="362"/>
      <c r="BO43" s="460"/>
      <c r="BP43" s="460"/>
      <c r="BQ43" s="460"/>
      <c r="BR43" s="460"/>
      <c r="BS43" s="460"/>
      <c r="BT43" s="460"/>
      <c r="BU43" s="460"/>
      <c r="BV43" s="460"/>
      <c r="BW43" s="460"/>
      <c r="BX43" s="460"/>
      <c r="BY43" s="460"/>
      <c r="BZ43" s="460"/>
      <c r="CA43" s="460"/>
      <c r="CB43" s="460"/>
      <c r="CC43" s="460"/>
      <c r="CD43" s="460"/>
      <c r="CE43" s="460"/>
      <c r="CF43" s="460"/>
      <c r="CG43" s="460"/>
      <c r="CH43" s="460"/>
      <c r="CI43" s="460"/>
      <c r="CJ43" s="460"/>
      <c r="CK43" s="460"/>
      <c r="CL43" s="460"/>
      <c r="CM43" s="460"/>
      <c r="CN43" s="460"/>
      <c r="CO43" s="460"/>
      <c r="CP43" s="460"/>
      <c r="CQ43" s="460"/>
      <c r="CR43" s="460"/>
      <c r="CS43" s="460"/>
      <c r="CT43" s="460"/>
      <c r="CU43" s="460"/>
      <c r="CV43" s="460"/>
      <c r="CW43" s="460"/>
      <c r="CX43" s="460"/>
      <c r="CY43" s="460"/>
      <c r="CZ43" s="460"/>
      <c r="DA43" s="460"/>
      <c r="DB43" s="460"/>
      <c r="DC43" s="460"/>
      <c r="DD43" s="460"/>
      <c r="DE43" s="460"/>
      <c r="DF43" s="460"/>
      <c r="DG43" s="460"/>
      <c r="DH43" s="460"/>
      <c r="DI43" s="460"/>
      <c r="DJ43" s="460"/>
      <c r="DK43" s="460"/>
      <c r="DL43" s="460"/>
      <c r="DM43" s="460"/>
      <c r="DN43" s="460"/>
      <c r="DO43" s="460"/>
      <c r="DP43" s="460"/>
      <c r="DQ43" s="460"/>
      <c r="DR43" s="460"/>
      <c r="DS43" s="460"/>
      <c r="DT43" s="460"/>
      <c r="DU43" s="460"/>
      <c r="DV43" s="460"/>
      <c r="DW43" s="460"/>
      <c r="DX43" s="460"/>
      <c r="DY43" s="460"/>
      <c r="DZ43" s="460"/>
      <c r="EA43" s="460"/>
      <c r="EB43" s="460"/>
      <c r="EC43" s="460"/>
      <c r="ED43" s="460"/>
      <c r="EE43" s="460"/>
      <c r="EF43" s="460"/>
      <c r="EG43" s="460"/>
      <c r="EH43" s="460"/>
      <c r="EI43" s="460"/>
      <c r="EJ43" s="460"/>
      <c r="EK43" s="460"/>
      <c r="EL43" s="460"/>
      <c r="EM43" s="460"/>
      <c r="EN43" s="460"/>
      <c r="EO43" s="460"/>
      <c r="EP43" s="460"/>
      <c r="EQ43" s="460"/>
      <c r="ER43" s="460"/>
      <c r="ES43" s="460"/>
      <c r="ET43" s="460"/>
      <c r="EU43" s="460"/>
      <c r="EV43" s="460"/>
      <c r="EW43" s="460"/>
      <c r="EX43" s="460"/>
      <c r="EY43" s="460"/>
      <c r="EZ43" s="460"/>
      <c r="FA43" s="460"/>
      <c r="FB43" s="460"/>
      <c r="FC43" s="460"/>
      <c r="FD43" s="460"/>
      <c r="FE43" s="460"/>
      <c r="FF43" s="460"/>
      <c r="FG43" s="460"/>
      <c r="FH43" s="460"/>
      <c r="FI43" s="460"/>
      <c r="FJ43" s="460"/>
      <c r="FK43" s="460"/>
      <c r="FL43" s="460"/>
      <c r="FM43" s="460"/>
      <c r="FN43" s="460"/>
      <c r="FO43" s="460"/>
      <c r="FP43" s="460"/>
      <c r="FQ43" s="460"/>
      <c r="FR43" s="460"/>
      <c r="FS43" s="460"/>
      <c r="FT43" s="460"/>
      <c r="FU43" s="460"/>
      <c r="FV43" s="460"/>
      <c r="FW43" s="460"/>
      <c r="FX43" s="460"/>
      <c r="FY43" s="460"/>
      <c r="FZ43" s="460"/>
      <c r="GA43" s="460"/>
      <c r="GB43" s="460"/>
      <c r="GC43" s="460"/>
      <c r="GD43" s="460"/>
      <c r="GE43" s="460"/>
      <c r="GF43" s="460"/>
      <c r="GG43" s="460"/>
      <c r="GH43" s="460"/>
      <c r="GI43" s="460"/>
      <c r="GJ43" s="460"/>
      <c r="GK43" s="460"/>
      <c r="GL43" s="460"/>
      <c r="GM43" s="460"/>
      <c r="GN43" s="460"/>
      <c r="GO43" s="460"/>
      <c r="GP43" s="460"/>
      <c r="GQ43" s="460"/>
      <c r="GR43" s="460"/>
      <c r="GS43" s="460"/>
      <c r="GT43" s="460"/>
      <c r="GU43" s="460"/>
      <c r="GV43" s="460"/>
      <c r="GW43" s="460"/>
      <c r="GX43" s="460"/>
      <c r="GY43" s="460"/>
      <c r="GZ43" s="460"/>
      <c r="HA43" s="460"/>
      <c r="HB43" s="460"/>
      <c r="HC43" s="460"/>
      <c r="HD43" s="460"/>
      <c r="HE43" s="460"/>
      <c r="HF43" s="460"/>
      <c r="HG43" s="460"/>
      <c r="HH43" s="460"/>
      <c r="HI43" s="460"/>
      <c r="HJ43" s="460"/>
      <c r="HK43" s="460"/>
      <c r="HL43" s="460"/>
      <c r="HM43" s="460"/>
      <c r="HN43" s="460"/>
      <c r="HO43" s="460"/>
      <c r="HP43" s="460"/>
      <c r="HQ43" s="460"/>
      <c r="HR43" s="460"/>
      <c r="HS43" s="460"/>
      <c r="HT43" s="460"/>
      <c r="HU43" s="460"/>
      <c r="HV43" s="460"/>
      <c r="HW43" s="460"/>
      <c r="HX43" s="460"/>
      <c r="HY43" s="460"/>
      <c r="HZ43" s="460"/>
      <c r="IA43" s="460"/>
      <c r="IB43" s="460"/>
      <c r="IC43" s="460"/>
      <c r="ID43" s="460"/>
      <c r="IE43" s="460"/>
      <c r="IF43" s="460"/>
      <c r="IG43" s="460"/>
      <c r="IH43" s="460"/>
      <c r="II43" s="460"/>
      <c r="IJ43" s="460"/>
      <c r="IK43" s="460"/>
      <c r="IL43" s="460"/>
      <c r="IM43" s="460"/>
      <c r="IN43" s="460"/>
      <c r="IO43" s="460"/>
      <c r="IP43" s="460"/>
      <c r="IQ43" s="460"/>
      <c r="IR43" s="460"/>
      <c r="IS43" s="460"/>
      <c r="IT43" s="460"/>
      <c r="IU43" s="460"/>
      <c r="IV43" s="460"/>
      <c r="IW43" s="460"/>
      <c r="IX43" s="460"/>
      <c r="IY43" s="460"/>
      <c r="IZ43" s="460"/>
      <c r="JA43" s="460"/>
      <c r="JB43" s="460"/>
      <c r="JC43" s="460"/>
      <c r="JD43" s="460"/>
      <c r="JE43" s="460"/>
      <c r="JF43" s="460"/>
      <c r="JG43" s="460"/>
      <c r="JH43" s="460"/>
      <c r="JI43" s="460"/>
      <c r="JJ43" s="460"/>
      <c r="JK43" s="460"/>
      <c r="JL43" s="460"/>
      <c r="JM43" s="460"/>
      <c r="JN43" s="460"/>
      <c r="JO43" s="460"/>
      <c r="JP43" s="460"/>
      <c r="JQ43" s="460"/>
      <c r="JR43" s="460"/>
      <c r="JS43" s="460"/>
      <c r="JT43" s="460"/>
      <c r="JU43" s="460"/>
      <c r="JV43" s="460"/>
      <c r="JW43" s="460"/>
      <c r="JX43" s="460"/>
      <c r="JY43" s="460"/>
      <c r="JZ43" s="460"/>
      <c r="KA43" s="460"/>
      <c r="KB43" s="460"/>
      <c r="KC43" s="460"/>
      <c r="KD43" s="460"/>
      <c r="KE43" s="460"/>
      <c r="KF43" s="460"/>
      <c r="KG43" s="460"/>
      <c r="KH43" s="460"/>
      <c r="KI43" s="460"/>
      <c r="KJ43" s="460"/>
      <c r="KK43" s="460"/>
      <c r="KL43" s="460"/>
      <c r="KM43" s="460"/>
      <c r="KN43" s="460"/>
      <c r="KO43" s="460"/>
      <c r="KP43" s="460"/>
      <c r="KQ43" s="460"/>
      <c r="KR43" s="460"/>
      <c r="KS43" s="460"/>
      <c r="KT43" s="460"/>
      <c r="KU43" s="460"/>
      <c r="KV43" s="460"/>
      <c r="KW43" s="460"/>
      <c r="KX43" s="460"/>
      <c r="KY43" s="460"/>
      <c r="KZ43" s="460"/>
      <c r="LA43" s="460"/>
      <c r="LB43" s="460"/>
      <c r="LC43" s="460"/>
      <c r="LD43" s="460"/>
      <c r="LE43" s="460"/>
      <c r="LF43" s="460"/>
      <c r="LG43" s="460"/>
      <c r="LH43" s="460"/>
      <c r="LI43" s="460"/>
      <c r="LJ43" s="460"/>
      <c r="LK43" s="460"/>
      <c r="LL43" s="460"/>
      <c r="LM43" s="460"/>
      <c r="LN43" s="460"/>
      <c r="LO43" s="460"/>
      <c r="LP43" s="460"/>
      <c r="LQ43" s="460"/>
      <c r="LR43" s="460"/>
      <c r="LS43" s="460"/>
      <c r="LT43" s="460"/>
      <c r="LU43" s="460"/>
      <c r="LV43" s="460"/>
      <c r="LW43" s="460"/>
      <c r="LX43" s="460"/>
      <c r="LY43" s="460"/>
      <c r="LZ43" s="460"/>
      <c r="MA43" s="460"/>
      <c r="MB43" s="460"/>
      <c r="MC43" s="460"/>
      <c r="MD43" s="460"/>
      <c r="ME43" s="460"/>
      <c r="MF43" s="460"/>
      <c r="MG43" s="460"/>
      <c r="MH43" s="460"/>
      <c r="MI43" s="460"/>
      <c r="MJ43" s="460"/>
      <c r="MK43" s="460"/>
      <c r="ML43" s="460"/>
      <c r="MM43" s="460"/>
      <c r="MN43" s="460"/>
      <c r="MO43" s="460"/>
      <c r="MP43" s="460"/>
      <c r="MQ43" s="460"/>
      <c r="MR43" s="460"/>
      <c r="MS43" s="460"/>
      <c r="MT43" s="460"/>
      <c r="MU43" s="460"/>
      <c r="MV43" s="460"/>
      <c r="MW43" s="460"/>
      <c r="MX43" s="460"/>
      <c r="MY43" s="460"/>
      <c r="MZ43" s="460"/>
      <c r="NA43" s="460"/>
      <c r="NB43" s="460"/>
      <c r="NC43" s="460"/>
      <c r="ND43" s="460"/>
      <c r="NE43" s="460"/>
      <c r="NF43" s="460"/>
      <c r="NG43" s="460"/>
      <c r="NH43" s="460"/>
      <c r="NI43" s="460"/>
      <c r="NJ43" s="460"/>
      <c r="NK43" s="460"/>
      <c r="NL43" s="460"/>
      <c r="NM43" s="460"/>
      <c r="NN43" s="460"/>
      <c r="NO43" s="460"/>
      <c r="NP43" s="460"/>
      <c r="NQ43" s="460"/>
      <c r="NR43" s="460"/>
      <c r="NS43" s="460"/>
      <c r="NT43" s="460"/>
      <c r="NU43" s="460"/>
      <c r="NV43" s="460"/>
      <c r="NW43" s="460"/>
      <c r="NX43" s="460"/>
      <c r="NY43" s="460"/>
      <c r="NZ43" s="460"/>
      <c r="OA43" s="460"/>
      <c r="OB43" s="460"/>
      <c r="OC43" s="460"/>
      <c r="OD43" s="460"/>
      <c r="OE43" s="460"/>
      <c r="OF43" s="460"/>
      <c r="OG43" s="460"/>
      <c r="OH43" s="460"/>
      <c r="OI43" s="460"/>
      <c r="OJ43" s="460"/>
      <c r="OK43" s="460"/>
      <c r="OL43" s="460"/>
      <c r="OM43" s="460"/>
      <c r="ON43" s="460"/>
      <c r="OO43" s="460"/>
      <c r="OP43" s="460"/>
      <c r="OQ43" s="460"/>
      <c r="OR43" s="460"/>
      <c r="OS43" s="460"/>
      <c r="OT43" s="460"/>
      <c r="OU43" s="460"/>
      <c r="OV43" s="460"/>
      <c r="OW43" s="460"/>
      <c r="OX43" s="460"/>
      <c r="OY43" s="460"/>
      <c r="OZ43" s="460"/>
      <c r="PA43" s="460"/>
      <c r="PB43" s="460"/>
      <c r="PC43" s="460"/>
      <c r="PD43" s="460"/>
      <c r="PE43" s="460"/>
      <c r="PF43" s="460"/>
      <c r="PG43" s="460"/>
      <c r="PH43" s="460"/>
      <c r="PI43" s="460"/>
      <c r="PJ43" s="460"/>
      <c r="PK43" s="460"/>
      <c r="PL43" s="460"/>
      <c r="PM43" s="460"/>
      <c r="PN43" s="460"/>
      <c r="PO43" s="460"/>
      <c r="PP43" s="460"/>
      <c r="PQ43" s="460"/>
      <c r="PR43" s="460"/>
      <c r="PS43" s="460"/>
      <c r="PT43" s="460"/>
      <c r="PU43" s="460"/>
      <c r="PV43" s="460"/>
      <c r="PW43" s="460"/>
      <c r="PX43" s="460"/>
      <c r="PY43" s="460"/>
      <c r="PZ43" s="460"/>
      <c r="QA43" s="460"/>
      <c r="QB43" s="460"/>
      <c r="QC43" s="460"/>
      <c r="QD43" s="460"/>
      <c r="QE43" s="460"/>
      <c r="QF43" s="460"/>
      <c r="QG43" s="460"/>
      <c r="QH43" s="460"/>
      <c r="QI43" s="460"/>
      <c r="QJ43" s="460"/>
      <c r="QK43" s="460"/>
      <c r="QL43" s="460"/>
      <c r="QM43" s="460"/>
      <c r="QN43" s="460"/>
      <c r="QO43" s="460"/>
      <c r="QP43" s="460"/>
      <c r="QQ43" s="460"/>
      <c r="QR43" s="460"/>
      <c r="QS43" s="460"/>
      <c r="QT43" s="460"/>
      <c r="QU43" s="460"/>
      <c r="QV43" s="460"/>
      <c r="QW43" s="460"/>
      <c r="QX43" s="460"/>
      <c r="QY43" s="460"/>
      <c r="QZ43" s="460"/>
      <c r="RA43" s="460"/>
      <c r="RB43" s="460"/>
      <c r="RC43" s="460"/>
      <c r="RD43" s="460"/>
      <c r="RE43" s="460"/>
      <c r="RF43" s="460"/>
      <c r="RG43" s="460"/>
      <c r="RH43" s="460"/>
      <c r="RI43" s="460"/>
      <c r="RJ43" s="460"/>
      <c r="RK43" s="460"/>
      <c r="RL43" s="460"/>
      <c r="RM43" s="460"/>
      <c r="RN43" s="460"/>
      <c r="RO43" s="460"/>
      <c r="RP43" s="460"/>
      <c r="RQ43" s="460"/>
      <c r="RR43" s="460"/>
      <c r="RS43" s="460"/>
      <c r="RT43" s="460"/>
      <c r="RU43" s="460"/>
      <c r="RV43" s="460"/>
      <c r="RW43" s="460"/>
      <c r="RX43" s="460"/>
      <c r="RY43" s="460"/>
      <c r="RZ43" s="460"/>
      <c r="SA43" s="460"/>
      <c r="SB43" s="460"/>
      <c r="SC43" s="460"/>
      <c r="SD43" s="460"/>
      <c r="SE43" s="460"/>
      <c r="SF43" s="460"/>
      <c r="SG43" s="460"/>
      <c r="SH43" s="460"/>
      <c r="SI43" s="460"/>
      <c r="SJ43" s="460"/>
      <c r="SK43" s="460"/>
      <c r="SL43" s="460"/>
      <c r="SM43" s="460"/>
      <c r="SN43" s="460"/>
      <c r="SO43" s="460"/>
      <c r="SP43" s="460"/>
      <c r="SQ43" s="460"/>
      <c r="SR43" s="460"/>
      <c r="SS43" s="460"/>
      <c r="ST43" s="460"/>
      <c r="SU43" s="460"/>
      <c r="SV43" s="460"/>
      <c r="SW43" s="460"/>
      <c r="SX43" s="460"/>
      <c r="SY43" s="460"/>
      <c r="SZ43" s="460"/>
      <c r="TA43" s="460"/>
      <c r="TB43" s="460"/>
      <c r="TC43" s="460"/>
      <c r="TD43" s="460"/>
      <c r="TE43" s="460"/>
      <c r="TF43" s="460"/>
      <c r="TG43" s="460"/>
      <c r="TH43" s="460"/>
      <c r="TI43" s="460"/>
      <c r="TJ43" s="460"/>
      <c r="TK43" s="460"/>
      <c r="TL43" s="460"/>
      <c r="TM43" s="460"/>
      <c r="TN43" s="460"/>
      <c r="TO43" s="460"/>
      <c r="TP43" s="460"/>
      <c r="TQ43" s="460"/>
      <c r="TR43" s="460"/>
      <c r="TS43" s="460"/>
      <c r="TT43" s="460"/>
      <c r="TU43" s="460"/>
      <c r="TV43" s="460"/>
      <c r="TW43" s="460"/>
      <c r="TX43" s="460"/>
      <c r="TY43" s="460"/>
      <c r="TZ43" s="460"/>
      <c r="UA43" s="460"/>
      <c r="UB43" s="460"/>
      <c r="UC43" s="460"/>
      <c r="UD43" s="460"/>
      <c r="UE43" s="460"/>
      <c r="UF43" s="460"/>
      <c r="UG43" s="460"/>
      <c r="UH43" s="460"/>
      <c r="UI43" s="460"/>
      <c r="UJ43" s="460"/>
      <c r="UK43" s="460"/>
      <c r="UL43" s="460"/>
      <c r="UM43" s="460"/>
      <c r="UN43" s="460"/>
      <c r="UO43" s="460"/>
      <c r="UP43" s="460"/>
      <c r="UQ43" s="460"/>
      <c r="UR43" s="460"/>
      <c r="US43" s="460"/>
      <c r="UT43" s="460"/>
      <c r="UU43" s="460"/>
      <c r="UV43" s="460"/>
      <c r="UW43" s="460"/>
      <c r="UX43" s="460"/>
      <c r="UY43" s="460"/>
      <c r="UZ43" s="460"/>
      <c r="VA43" s="460"/>
      <c r="VB43" s="460"/>
      <c r="VC43" s="460"/>
      <c r="VD43" s="460"/>
      <c r="VE43" s="460"/>
      <c r="VF43" s="460"/>
      <c r="VG43" s="460"/>
      <c r="VH43" s="460"/>
      <c r="VI43" s="460"/>
      <c r="VJ43" s="460"/>
      <c r="VK43" s="460"/>
      <c r="VL43" s="460"/>
      <c r="VM43" s="460"/>
      <c r="VN43" s="460"/>
      <c r="VO43" s="460"/>
      <c r="VP43" s="460"/>
      <c r="VQ43" s="460"/>
      <c r="VR43" s="460"/>
      <c r="VS43" s="460"/>
      <c r="VT43" s="460"/>
      <c r="VU43" s="460"/>
      <c r="VV43" s="460"/>
      <c r="VW43" s="460"/>
      <c r="VX43" s="460"/>
      <c r="VY43" s="460"/>
      <c r="VZ43" s="460"/>
      <c r="WA43" s="460"/>
      <c r="WB43" s="460"/>
      <c r="WC43" s="460"/>
      <c r="WD43" s="460"/>
      <c r="WE43" s="460"/>
      <c r="WF43" s="460"/>
      <c r="WG43" s="460"/>
      <c r="WH43" s="460"/>
      <c r="WI43" s="460"/>
      <c r="WJ43" s="460"/>
      <c r="WK43" s="460"/>
      <c r="WL43" s="460"/>
      <c r="WM43" s="460"/>
      <c r="WN43" s="460"/>
      <c r="WO43" s="460"/>
      <c r="WP43" s="460"/>
      <c r="WQ43" s="460"/>
      <c r="WR43" s="460"/>
      <c r="WS43" s="460"/>
      <c r="WT43" s="460"/>
      <c r="WU43" s="460"/>
      <c r="WV43" s="460"/>
      <c r="WW43" s="460"/>
      <c r="WX43" s="460"/>
      <c r="WY43" s="460"/>
      <c r="WZ43" s="460"/>
      <c r="XA43" s="460"/>
      <c r="XB43" s="460"/>
      <c r="XC43" s="460"/>
      <c r="XD43" s="460"/>
      <c r="XE43" s="460"/>
      <c r="XF43" s="460"/>
      <c r="XG43" s="460"/>
      <c r="XH43" s="460"/>
      <c r="XI43" s="460"/>
      <c r="XJ43" s="460"/>
      <c r="XK43" s="460"/>
      <c r="XL43" s="460"/>
      <c r="XM43" s="460"/>
      <c r="XN43" s="460"/>
      <c r="XO43" s="460"/>
      <c r="XP43" s="460"/>
      <c r="XQ43" s="460"/>
      <c r="XR43" s="460"/>
      <c r="XS43" s="460"/>
      <c r="XT43" s="460"/>
      <c r="XU43" s="460"/>
      <c r="XV43" s="460"/>
      <c r="XW43" s="460"/>
      <c r="XX43" s="460"/>
      <c r="XY43" s="460"/>
      <c r="XZ43" s="460"/>
      <c r="YA43" s="460"/>
      <c r="YB43" s="460"/>
      <c r="YC43" s="460"/>
      <c r="YD43" s="460"/>
      <c r="YE43" s="460"/>
      <c r="YF43" s="460"/>
      <c r="YG43" s="460"/>
      <c r="YH43" s="460"/>
      <c r="YI43" s="460"/>
      <c r="YJ43" s="460"/>
      <c r="YK43" s="460"/>
      <c r="YL43" s="460"/>
      <c r="YM43" s="460"/>
      <c r="YN43" s="460"/>
      <c r="YO43" s="460"/>
      <c r="YP43" s="460"/>
      <c r="YQ43" s="460"/>
      <c r="YR43" s="460"/>
      <c r="YS43" s="460"/>
      <c r="YT43" s="460"/>
      <c r="YU43" s="460"/>
      <c r="YV43" s="460"/>
      <c r="YW43" s="460"/>
      <c r="YX43" s="460"/>
      <c r="YY43" s="460"/>
      <c r="YZ43" s="460"/>
      <c r="ZA43" s="460"/>
      <c r="ZB43" s="460"/>
      <c r="ZC43" s="460"/>
      <c r="ZD43" s="460"/>
      <c r="ZE43" s="460"/>
      <c r="ZF43" s="460"/>
      <c r="ZG43" s="460"/>
      <c r="ZH43" s="460"/>
      <c r="ZI43" s="460"/>
      <c r="ZJ43" s="460"/>
      <c r="ZK43" s="460"/>
      <c r="ZL43" s="460"/>
      <c r="ZM43" s="460"/>
      <c r="ZN43" s="460"/>
      <c r="ZO43" s="460"/>
      <c r="ZP43" s="460"/>
      <c r="ZQ43" s="460"/>
      <c r="ZR43" s="460"/>
      <c r="ZS43" s="460"/>
      <c r="ZT43" s="460"/>
      <c r="ZU43" s="460"/>
      <c r="ZV43" s="460"/>
      <c r="ZW43" s="460"/>
      <c r="ZX43" s="460"/>
      <c r="ZY43" s="460"/>
      <c r="ZZ43" s="460"/>
      <c r="AAA43" s="460"/>
      <c r="AAB43" s="460"/>
      <c r="AAC43" s="460"/>
      <c r="AAD43" s="460"/>
      <c r="AAE43" s="460"/>
      <c r="AAF43" s="460"/>
      <c r="AAG43" s="460"/>
      <c r="AAH43" s="460"/>
      <c r="AAI43" s="460"/>
      <c r="AAJ43" s="460"/>
      <c r="AAK43" s="460"/>
      <c r="AAL43" s="460"/>
      <c r="AAM43" s="460"/>
      <c r="AAN43" s="460"/>
      <c r="AAO43" s="460"/>
      <c r="AAP43" s="460"/>
      <c r="AAQ43" s="460"/>
      <c r="AAR43" s="460"/>
      <c r="AAS43" s="460"/>
      <c r="AAT43" s="460"/>
      <c r="AAU43" s="460"/>
      <c r="AAV43" s="460"/>
      <c r="AAW43" s="460"/>
      <c r="AAX43" s="460"/>
      <c r="AAY43" s="460"/>
      <c r="AAZ43" s="460"/>
      <c r="ABA43" s="460"/>
      <c r="ABB43" s="460"/>
      <c r="ABC43" s="460"/>
      <c r="ABD43" s="460"/>
      <c r="ABE43" s="460"/>
      <c r="ABF43" s="460"/>
      <c r="ABG43" s="460"/>
      <c r="ABH43" s="460"/>
      <c r="ABI43" s="460"/>
      <c r="ABJ43" s="460"/>
      <c r="ABK43" s="460"/>
      <c r="ABL43" s="460"/>
      <c r="ABM43" s="460"/>
      <c r="ABN43" s="460"/>
      <c r="ABO43" s="460"/>
      <c r="ABP43" s="460"/>
      <c r="ABQ43" s="460"/>
      <c r="ABR43" s="460"/>
      <c r="ABS43" s="460"/>
      <c r="ABT43" s="460"/>
      <c r="ABU43" s="460"/>
      <c r="ABV43" s="460"/>
      <c r="ABW43" s="460"/>
      <c r="ABX43" s="460"/>
      <c r="ABY43" s="460"/>
      <c r="ABZ43" s="460"/>
      <c r="ACA43" s="460"/>
      <c r="ACB43" s="460"/>
      <c r="ACC43" s="460"/>
      <c r="ACD43" s="460"/>
      <c r="ACE43" s="460"/>
      <c r="ACF43" s="460"/>
      <c r="ACG43" s="460"/>
      <c r="ACH43" s="460"/>
      <c r="ACI43" s="460"/>
      <c r="ACJ43" s="460"/>
      <c r="ACK43" s="460"/>
      <c r="ACL43" s="460"/>
      <c r="ACM43" s="460"/>
      <c r="ACN43" s="460"/>
      <c r="ACO43" s="460"/>
      <c r="ACP43" s="460"/>
      <c r="ACQ43" s="460"/>
      <c r="ACR43" s="460"/>
      <c r="ACS43" s="460"/>
      <c r="ACT43" s="460"/>
      <c r="ACU43" s="460"/>
      <c r="ACV43" s="460"/>
      <c r="ACW43" s="460"/>
      <c r="ACX43" s="460"/>
      <c r="ACY43" s="460"/>
      <c r="ACZ43" s="460"/>
      <c r="ADA43" s="460"/>
      <c r="ADB43" s="460"/>
      <c r="ADC43" s="460"/>
      <c r="ADD43" s="460"/>
      <c r="ADE43" s="460"/>
      <c r="ADF43" s="460"/>
      <c r="ADG43" s="460"/>
      <c r="ADH43" s="460"/>
      <c r="ADI43" s="460"/>
      <c r="ADJ43" s="460"/>
      <c r="ADK43" s="460"/>
      <c r="ADL43" s="460"/>
      <c r="ADM43" s="460"/>
      <c r="ADN43" s="460"/>
      <c r="ADO43" s="460"/>
      <c r="ADP43" s="460"/>
      <c r="ADQ43" s="460"/>
      <c r="ADR43" s="460"/>
      <c r="ADS43" s="460"/>
      <c r="ADT43" s="460"/>
      <c r="ADU43" s="460"/>
      <c r="ADV43" s="460"/>
      <c r="ADW43" s="460"/>
      <c r="ADX43" s="460"/>
      <c r="ADY43" s="460"/>
      <c r="ADZ43" s="460"/>
      <c r="AEA43" s="460"/>
      <c r="AEB43" s="460"/>
      <c r="AEC43" s="460"/>
      <c r="AED43" s="460"/>
      <c r="AEE43" s="460"/>
      <c r="AEF43" s="460"/>
      <c r="AEG43" s="460"/>
      <c r="AEH43" s="460"/>
      <c r="AEI43" s="460"/>
      <c r="AEJ43" s="460"/>
      <c r="AEK43" s="460"/>
      <c r="AEL43" s="460"/>
      <c r="AEM43" s="460"/>
      <c r="AEN43" s="460"/>
      <c r="AEO43" s="460"/>
      <c r="AEP43" s="460"/>
      <c r="AEQ43" s="460"/>
      <c r="AER43" s="460"/>
      <c r="AES43" s="460"/>
      <c r="AET43" s="460"/>
      <c r="AEU43" s="460"/>
      <c r="AEV43" s="460"/>
      <c r="AEW43" s="460"/>
      <c r="AEX43" s="460"/>
      <c r="AEY43" s="460"/>
      <c r="AEZ43" s="460"/>
      <c r="AFA43" s="460"/>
      <c r="AFB43" s="460"/>
      <c r="AFC43" s="460"/>
      <c r="AFD43" s="460"/>
      <c r="AFE43" s="460"/>
      <c r="AFF43" s="460"/>
      <c r="AFG43" s="460"/>
      <c r="AFH43" s="460"/>
      <c r="AFI43" s="460"/>
      <c r="AFJ43" s="460"/>
      <c r="AFK43" s="460"/>
      <c r="AFL43" s="460"/>
      <c r="AFM43" s="460"/>
      <c r="AFN43" s="460"/>
      <c r="AFO43" s="460"/>
      <c r="AFP43" s="460"/>
      <c r="AFQ43" s="460"/>
      <c r="AFR43" s="460"/>
      <c r="AFS43" s="460"/>
      <c r="AFT43" s="460"/>
      <c r="AFU43" s="460"/>
    </row>
    <row r="44" spans="1:853" s="464" customFormat="1">
      <c r="A44" s="14"/>
      <c r="B44" s="355"/>
      <c r="C44" s="11" t="s">
        <v>1245</v>
      </c>
      <c r="D44" s="11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2"/>
      <c r="W44" s="362"/>
      <c r="X44" s="362"/>
      <c r="Y44" s="362"/>
      <c r="Z44" s="362"/>
      <c r="AA44" s="362"/>
      <c r="AB44" s="362"/>
      <c r="AC44" s="362"/>
      <c r="AD44" s="362"/>
      <c r="AE44" s="362"/>
      <c r="AF44" s="362"/>
      <c r="AG44" s="362"/>
      <c r="AH44" s="362"/>
      <c r="AI44" s="362"/>
      <c r="AJ44" s="362"/>
      <c r="AK44" s="362"/>
      <c r="AL44" s="362"/>
      <c r="AM44" s="362"/>
      <c r="AN44" s="362"/>
      <c r="AO44" s="362"/>
      <c r="AP44" s="362"/>
      <c r="AQ44" s="362"/>
      <c r="AR44" s="362"/>
      <c r="AS44" s="362"/>
      <c r="AT44" s="362"/>
      <c r="AU44" s="362"/>
      <c r="AV44" s="362"/>
      <c r="AW44" s="362"/>
      <c r="AX44" s="362"/>
      <c r="AY44" s="362"/>
      <c r="AZ44" s="362"/>
      <c r="BA44" s="362"/>
      <c r="BB44" s="362"/>
      <c r="BC44" s="362"/>
      <c r="BD44" s="362"/>
      <c r="BE44" s="362"/>
      <c r="BF44" s="362"/>
      <c r="BG44" s="362"/>
      <c r="BH44" s="362"/>
      <c r="BI44" s="362"/>
      <c r="BJ44" s="362"/>
      <c r="BK44" s="362"/>
      <c r="BL44" s="362"/>
      <c r="BM44" s="362"/>
      <c r="BN44" s="362"/>
      <c r="BO44" s="460"/>
      <c r="BP44" s="460"/>
      <c r="BQ44" s="460"/>
      <c r="BR44" s="460"/>
      <c r="BS44" s="460"/>
      <c r="BT44" s="460"/>
      <c r="BU44" s="460"/>
      <c r="BV44" s="460"/>
      <c r="BW44" s="460"/>
      <c r="BX44" s="460"/>
      <c r="BY44" s="460"/>
      <c r="BZ44" s="460"/>
      <c r="CA44" s="460"/>
      <c r="CB44" s="460"/>
      <c r="CC44" s="460"/>
      <c r="CD44" s="460"/>
      <c r="CE44" s="460"/>
      <c r="CF44" s="460"/>
      <c r="CG44" s="460"/>
      <c r="CH44" s="460"/>
      <c r="CI44" s="460"/>
      <c r="CJ44" s="460"/>
      <c r="CK44" s="460"/>
      <c r="CL44" s="460"/>
      <c r="CM44" s="460"/>
      <c r="CN44" s="460"/>
      <c r="CO44" s="460"/>
      <c r="CP44" s="460"/>
      <c r="CQ44" s="460"/>
      <c r="CR44" s="460"/>
      <c r="CS44" s="460"/>
      <c r="CT44" s="460"/>
      <c r="CU44" s="460"/>
      <c r="CV44" s="460"/>
      <c r="CW44" s="460"/>
      <c r="CX44" s="460"/>
      <c r="CY44" s="460"/>
      <c r="CZ44" s="460"/>
      <c r="DA44" s="460"/>
      <c r="DB44" s="460"/>
      <c r="DC44" s="460"/>
      <c r="DD44" s="460"/>
      <c r="DE44" s="460"/>
      <c r="DF44" s="460"/>
      <c r="DG44" s="460"/>
      <c r="DH44" s="460"/>
      <c r="DI44" s="460"/>
      <c r="DJ44" s="460"/>
      <c r="DK44" s="460"/>
      <c r="DL44" s="460"/>
      <c r="DM44" s="460"/>
      <c r="DN44" s="460"/>
      <c r="DO44" s="460"/>
      <c r="DP44" s="460"/>
      <c r="DQ44" s="460"/>
      <c r="DR44" s="460"/>
      <c r="DS44" s="460"/>
      <c r="DT44" s="460"/>
      <c r="DU44" s="460"/>
      <c r="DV44" s="460"/>
      <c r="DW44" s="460"/>
      <c r="DX44" s="460"/>
      <c r="DY44" s="460"/>
      <c r="DZ44" s="460"/>
      <c r="EA44" s="460"/>
      <c r="EB44" s="460"/>
      <c r="EC44" s="460"/>
      <c r="ED44" s="460"/>
      <c r="EE44" s="460"/>
      <c r="EF44" s="460"/>
      <c r="EG44" s="460"/>
      <c r="EH44" s="460"/>
      <c r="EI44" s="460"/>
      <c r="EJ44" s="460"/>
      <c r="EK44" s="460"/>
      <c r="EL44" s="460"/>
      <c r="EM44" s="460"/>
      <c r="EN44" s="460"/>
      <c r="EO44" s="460"/>
      <c r="EP44" s="460"/>
      <c r="EQ44" s="460"/>
      <c r="ER44" s="460"/>
      <c r="ES44" s="460"/>
      <c r="ET44" s="460"/>
      <c r="EU44" s="460"/>
      <c r="EV44" s="460"/>
      <c r="EW44" s="460"/>
      <c r="EX44" s="460"/>
      <c r="EY44" s="460"/>
      <c r="EZ44" s="460"/>
      <c r="FA44" s="460"/>
      <c r="FB44" s="460"/>
      <c r="FC44" s="460"/>
      <c r="FD44" s="460"/>
      <c r="FE44" s="460"/>
      <c r="FF44" s="460"/>
      <c r="FG44" s="460"/>
      <c r="FH44" s="460"/>
      <c r="FI44" s="460"/>
      <c r="FJ44" s="460"/>
      <c r="FK44" s="460"/>
      <c r="FL44" s="460"/>
      <c r="FM44" s="460"/>
      <c r="FN44" s="460"/>
      <c r="FO44" s="460"/>
      <c r="FP44" s="460"/>
      <c r="FQ44" s="460"/>
      <c r="FR44" s="460"/>
      <c r="FS44" s="460"/>
      <c r="FT44" s="460"/>
      <c r="FU44" s="460"/>
      <c r="FV44" s="460"/>
      <c r="FW44" s="460"/>
      <c r="FX44" s="460"/>
      <c r="FY44" s="460"/>
      <c r="FZ44" s="460"/>
      <c r="GA44" s="460"/>
      <c r="GB44" s="460"/>
      <c r="GC44" s="460"/>
      <c r="GD44" s="460"/>
      <c r="GE44" s="460"/>
      <c r="GF44" s="460"/>
      <c r="GG44" s="460"/>
      <c r="GH44" s="460"/>
      <c r="GI44" s="460"/>
      <c r="GJ44" s="460"/>
      <c r="GK44" s="460"/>
      <c r="GL44" s="460"/>
      <c r="GM44" s="460"/>
      <c r="GN44" s="460"/>
      <c r="GO44" s="460"/>
      <c r="GP44" s="460"/>
      <c r="GQ44" s="460"/>
      <c r="GR44" s="460"/>
      <c r="GS44" s="460"/>
      <c r="GT44" s="460"/>
      <c r="GU44" s="460"/>
      <c r="GV44" s="460"/>
      <c r="GW44" s="460"/>
      <c r="GX44" s="460"/>
      <c r="GY44" s="460"/>
      <c r="GZ44" s="460"/>
      <c r="HA44" s="460"/>
      <c r="HB44" s="460"/>
      <c r="HC44" s="460"/>
      <c r="HD44" s="460"/>
      <c r="HE44" s="460"/>
      <c r="HF44" s="460"/>
      <c r="HG44" s="460"/>
      <c r="HH44" s="460"/>
      <c r="HI44" s="460"/>
      <c r="HJ44" s="460"/>
      <c r="HK44" s="460"/>
      <c r="HL44" s="460"/>
      <c r="HM44" s="460"/>
      <c r="HN44" s="460"/>
      <c r="HO44" s="460"/>
      <c r="HP44" s="460"/>
      <c r="HQ44" s="460"/>
      <c r="HR44" s="460"/>
      <c r="HS44" s="460"/>
      <c r="HT44" s="460"/>
      <c r="HU44" s="460"/>
      <c r="HV44" s="460"/>
      <c r="HW44" s="460"/>
      <c r="HX44" s="460"/>
      <c r="HY44" s="460"/>
      <c r="HZ44" s="460"/>
      <c r="IA44" s="460"/>
      <c r="IB44" s="460"/>
      <c r="IC44" s="460"/>
      <c r="ID44" s="460"/>
      <c r="IE44" s="460"/>
      <c r="IF44" s="460"/>
      <c r="IG44" s="460"/>
      <c r="IH44" s="460"/>
      <c r="II44" s="460"/>
      <c r="IJ44" s="460"/>
      <c r="IK44" s="460"/>
      <c r="IL44" s="460"/>
      <c r="IM44" s="460"/>
      <c r="IN44" s="460"/>
      <c r="IO44" s="460"/>
      <c r="IP44" s="460"/>
      <c r="IQ44" s="460"/>
      <c r="IR44" s="460"/>
      <c r="IS44" s="460"/>
      <c r="IT44" s="460"/>
      <c r="IU44" s="460"/>
      <c r="IV44" s="460"/>
      <c r="IW44" s="460"/>
      <c r="IX44" s="460"/>
      <c r="IY44" s="460"/>
      <c r="IZ44" s="460"/>
      <c r="JA44" s="460"/>
      <c r="JB44" s="460"/>
      <c r="JC44" s="460"/>
      <c r="JD44" s="460"/>
      <c r="JE44" s="460"/>
      <c r="JF44" s="460"/>
      <c r="JG44" s="460"/>
      <c r="JH44" s="460"/>
      <c r="JI44" s="460"/>
      <c r="JJ44" s="460"/>
      <c r="JK44" s="460"/>
      <c r="JL44" s="460"/>
      <c r="JM44" s="460"/>
      <c r="JN44" s="460"/>
      <c r="JO44" s="460"/>
      <c r="JP44" s="460"/>
      <c r="JQ44" s="460"/>
      <c r="JR44" s="460"/>
      <c r="JS44" s="460"/>
      <c r="JT44" s="460"/>
      <c r="JU44" s="460"/>
      <c r="JV44" s="460"/>
      <c r="JW44" s="460"/>
      <c r="JX44" s="460"/>
      <c r="JY44" s="460"/>
      <c r="JZ44" s="460"/>
      <c r="KA44" s="460"/>
      <c r="KB44" s="460"/>
      <c r="KC44" s="460"/>
      <c r="KD44" s="460"/>
      <c r="KE44" s="460"/>
      <c r="KF44" s="460"/>
      <c r="KG44" s="460"/>
      <c r="KH44" s="460"/>
      <c r="KI44" s="460"/>
      <c r="KJ44" s="460"/>
      <c r="KK44" s="460"/>
      <c r="KL44" s="460"/>
      <c r="KM44" s="460"/>
      <c r="KN44" s="460"/>
      <c r="KO44" s="460"/>
      <c r="KP44" s="460"/>
      <c r="KQ44" s="460"/>
      <c r="KR44" s="460"/>
      <c r="KS44" s="460"/>
      <c r="KT44" s="460"/>
      <c r="KU44" s="460"/>
      <c r="KV44" s="460"/>
      <c r="KW44" s="460"/>
      <c r="KX44" s="460"/>
      <c r="KY44" s="460"/>
      <c r="KZ44" s="460"/>
      <c r="LA44" s="460"/>
      <c r="LB44" s="460"/>
      <c r="LC44" s="460"/>
      <c r="LD44" s="460"/>
      <c r="LE44" s="460"/>
      <c r="LF44" s="460"/>
      <c r="LG44" s="460"/>
      <c r="LH44" s="460"/>
      <c r="LI44" s="460"/>
      <c r="LJ44" s="460"/>
      <c r="LK44" s="460"/>
      <c r="LL44" s="460"/>
      <c r="LM44" s="460"/>
      <c r="LN44" s="460"/>
      <c r="LO44" s="460"/>
      <c r="LP44" s="460"/>
      <c r="LQ44" s="460"/>
      <c r="LR44" s="460"/>
      <c r="LS44" s="460"/>
      <c r="LT44" s="460"/>
      <c r="LU44" s="460"/>
      <c r="LV44" s="460"/>
      <c r="LW44" s="460"/>
      <c r="LX44" s="460"/>
      <c r="LY44" s="460"/>
      <c r="LZ44" s="460"/>
      <c r="MA44" s="460"/>
      <c r="MB44" s="460"/>
      <c r="MC44" s="460"/>
      <c r="MD44" s="460"/>
      <c r="ME44" s="460"/>
      <c r="MF44" s="460"/>
      <c r="MG44" s="460"/>
      <c r="MH44" s="460"/>
      <c r="MI44" s="460"/>
      <c r="MJ44" s="460"/>
      <c r="MK44" s="460"/>
      <c r="ML44" s="460"/>
      <c r="MM44" s="460"/>
      <c r="MN44" s="460"/>
      <c r="MO44" s="460"/>
      <c r="MP44" s="460"/>
      <c r="MQ44" s="460"/>
      <c r="MR44" s="460"/>
      <c r="MS44" s="460"/>
      <c r="MT44" s="460"/>
      <c r="MU44" s="460"/>
      <c r="MV44" s="460"/>
      <c r="MW44" s="460"/>
      <c r="MX44" s="460"/>
      <c r="MY44" s="460"/>
      <c r="MZ44" s="460"/>
      <c r="NA44" s="460"/>
      <c r="NB44" s="460"/>
      <c r="NC44" s="460"/>
      <c r="ND44" s="460"/>
      <c r="NE44" s="460"/>
      <c r="NF44" s="460"/>
      <c r="NG44" s="460"/>
      <c r="NH44" s="460"/>
      <c r="NI44" s="460"/>
      <c r="NJ44" s="460"/>
      <c r="NK44" s="460"/>
      <c r="NL44" s="460"/>
      <c r="NM44" s="460"/>
      <c r="NN44" s="460"/>
      <c r="NO44" s="460"/>
      <c r="NP44" s="460"/>
      <c r="NQ44" s="460"/>
      <c r="NR44" s="460"/>
      <c r="NS44" s="460"/>
      <c r="NT44" s="460"/>
      <c r="NU44" s="460"/>
      <c r="NV44" s="460"/>
      <c r="NW44" s="460"/>
      <c r="NX44" s="460"/>
      <c r="NY44" s="460"/>
      <c r="NZ44" s="460"/>
      <c r="OA44" s="460"/>
      <c r="OB44" s="460"/>
      <c r="OC44" s="460"/>
      <c r="OD44" s="460"/>
      <c r="OE44" s="460"/>
      <c r="OF44" s="460"/>
      <c r="OG44" s="460"/>
      <c r="OH44" s="460"/>
      <c r="OI44" s="460"/>
      <c r="OJ44" s="460"/>
      <c r="OK44" s="460"/>
      <c r="OL44" s="460"/>
      <c r="OM44" s="460"/>
      <c r="ON44" s="460"/>
      <c r="OO44" s="460"/>
      <c r="OP44" s="460"/>
      <c r="OQ44" s="460"/>
      <c r="OR44" s="460"/>
      <c r="OS44" s="460"/>
      <c r="OT44" s="460"/>
      <c r="OU44" s="460"/>
      <c r="OV44" s="460"/>
      <c r="OW44" s="460"/>
      <c r="OX44" s="460"/>
      <c r="OY44" s="460"/>
      <c r="OZ44" s="460"/>
      <c r="PA44" s="460"/>
      <c r="PB44" s="460"/>
      <c r="PC44" s="460"/>
      <c r="PD44" s="460"/>
      <c r="PE44" s="460"/>
      <c r="PF44" s="460"/>
      <c r="PG44" s="460"/>
      <c r="PH44" s="460"/>
      <c r="PI44" s="460"/>
      <c r="PJ44" s="460"/>
      <c r="PK44" s="460"/>
      <c r="PL44" s="460"/>
      <c r="PM44" s="460"/>
      <c r="PN44" s="460"/>
      <c r="PO44" s="460"/>
      <c r="PP44" s="460"/>
      <c r="PQ44" s="460"/>
      <c r="PR44" s="460"/>
      <c r="PS44" s="460"/>
      <c r="PT44" s="460"/>
      <c r="PU44" s="460"/>
      <c r="PV44" s="460"/>
      <c r="PW44" s="460"/>
      <c r="PX44" s="460"/>
      <c r="PY44" s="460"/>
      <c r="PZ44" s="460"/>
      <c r="QA44" s="460"/>
      <c r="QB44" s="460"/>
      <c r="QC44" s="460"/>
      <c r="QD44" s="460"/>
      <c r="QE44" s="460"/>
      <c r="QF44" s="460"/>
      <c r="QG44" s="460"/>
      <c r="QH44" s="460"/>
      <c r="QI44" s="460"/>
      <c r="QJ44" s="460"/>
      <c r="QK44" s="460"/>
      <c r="QL44" s="460"/>
      <c r="QM44" s="460"/>
      <c r="QN44" s="460"/>
      <c r="QO44" s="460"/>
      <c r="QP44" s="460"/>
      <c r="QQ44" s="460"/>
      <c r="QR44" s="460"/>
      <c r="QS44" s="460"/>
      <c r="QT44" s="460"/>
      <c r="QU44" s="460"/>
      <c r="QV44" s="460"/>
      <c r="QW44" s="460"/>
      <c r="QX44" s="460"/>
      <c r="QY44" s="460"/>
      <c r="QZ44" s="460"/>
      <c r="RA44" s="460"/>
      <c r="RB44" s="460"/>
      <c r="RC44" s="460"/>
      <c r="RD44" s="460"/>
      <c r="RE44" s="460"/>
      <c r="RF44" s="460"/>
      <c r="RG44" s="460"/>
      <c r="RH44" s="460"/>
      <c r="RI44" s="460"/>
      <c r="RJ44" s="460"/>
      <c r="RK44" s="460"/>
      <c r="RL44" s="460"/>
      <c r="RM44" s="460"/>
      <c r="RN44" s="460"/>
      <c r="RO44" s="460"/>
      <c r="RP44" s="460"/>
      <c r="RQ44" s="460"/>
      <c r="RR44" s="460"/>
      <c r="RS44" s="460"/>
      <c r="RT44" s="460"/>
      <c r="RU44" s="460"/>
      <c r="RV44" s="460"/>
      <c r="RW44" s="460"/>
      <c r="RX44" s="460"/>
      <c r="RY44" s="460"/>
      <c r="RZ44" s="460"/>
      <c r="SA44" s="460"/>
      <c r="SB44" s="460"/>
      <c r="SC44" s="460"/>
      <c r="SD44" s="460"/>
      <c r="SE44" s="460"/>
      <c r="SF44" s="460"/>
      <c r="SG44" s="460"/>
      <c r="SH44" s="460"/>
      <c r="SI44" s="460"/>
      <c r="SJ44" s="460"/>
      <c r="SK44" s="460"/>
      <c r="SL44" s="460"/>
      <c r="SM44" s="460"/>
      <c r="SN44" s="460"/>
      <c r="SO44" s="460"/>
      <c r="SP44" s="460"/>
      <c r="SQ44" s="460"/>
      <c r="SR44" s="460"/>
      <c r="SS44" s="460"/>
      <c r="ST44" s="460"/>
      <c r="SU44" s="460"/>
      <c r="SV44" s="460"/>
      <c r="SW44" s="460"/>
      <c r="SX44" s="460"/>
      <c r="SY44" s="460"/>
      <c r="SZ44" s="460"/>
      <c r="TA44" s="460"/>
      <c r="TB44" s="460"/>
      <c r="TC44" s="460"/>
      <c r="TD44" s="460"/>
      <c r="TE44" s="460"/>
      <c r="TF44" s="460"/>
      <c r="TG44" s="460"/>
      <c r="TH44" s="460"/>
      <c r="TI44" s="460"/>
      <c r="TJ44" s="460"/>
      <c r="TK44" s="460"/>
      <c r="TL44" s="460"/>
      <c r="TM44" s="460"/>
      <c r="TN44" s="460"/>
      <c r="TO44" s="460"/>
      <c r="TP44" s="460"/>
      <c r="TQ44" s="460"/>
      <c r="TR44" s="460"/>
      <c r="TS44" s="460"/>
      <c r="TT44" s="460"/>
      <c r="TU44" s="460"/>
      <c r="TV44" s="460"/>
      <c r="TW44" s="460"/>
      <c r="TX44" s="460"/>
      <c r="TY44" s="460"/>
      <c r="TZ44" s="460"/>
      <c r="UA44" s="460"/>
      <c r="UB44" s="460"/>
      <c r="UC44" s="460"/>
      <c r="UD44" s="460"/>
      <c r="UE44" s="460"/>
      <c r="UF44" s="460"/>
      <c r="UG44" s="460"/>
      <c r="UH44" s="460"/>
      <c r="UI44" s="460"/>
      <c r="UJ44" s="460"/>
      <c r="UK44" s="460"/>
      <c r="UL44" s="460"/>
      <c r="UM44" s="460"/>
      <c r="UN44" s="460"/>
      <c r="UO44" s="460"/>
      <c r="UP44" s="460"/>
      <c r="UQ44" s="460"/>
      <c r="UR44" s="460"/>
      <c r="US44" s="460"/>
      <c r="UT44" s="460"/>
      <c r="UU44" s="460"/>
      <c r="UV44" s="460"/>
      <c r="UW44" s="460"/>
      <c r="UX44" s="460"/>
      <c r="UY44" s="460"/>
      <c r="UZ44" s="460"/>
      <c r="VA44" s="460"/>
      <c r="VB44" s="460"/>
      <c r="VC44" s="460"/>
      <c r="VD44" s="460"/>
      <c r="VE44" s="460"/>
      <c r="VF44" s="460"/>
      <c r="VG44" s="460"/>
      <c r="VH44" s="460"/>
      <c r="VI44" s="460"/>
      <c r="VJ44" s="460"/>
      <c r="VK44" s="460"/>
      <c r="VL44" s="460"/>
      <c r="VM44" s="460"/>
      <c r="VN44" s="460"/>
      <c r="VO44" s="460"/>
      <c r="VP44" s="460"/>
      <c r="VQ44" s="460"/>
      <c r="VR44" s="460"/>
      <c r="VS44" s="460"/>
      <c r="VT44" s="460"/>
      <c r="VU44" s="460"/>
      <c r="VV44" s="460"/>
      <c r="VW44" s="460"/>
      <c r="VX44" s="460"/>
      <c r="VY44" s="460"/>
      <c r="VZ44" s="460"/>
      <c r="WA44" s="460"/>
      <c r="WB44" s="460"/>
      <c r="WC44" s="460"/>
      <c r="WD44" s="460"/>
      <c r="WE44" s="460"/>
      <c r="WF44" s="460"/>
      <c r="WG44" s="460"/>
      <c r="WH44" s="460"/>
      <c r="WI44" s="460"/>
      <c r="WJ44" s="460"/>
      <c r="WK44" s="460"/>
      <c r="WL44" s="460"/>
      <c r="WM44" s="460"/>
      <c r="WN44" s="460"/>
      <c r="WO44" s="460"/>
      <c r="WP44" s="460"/>
      <c r="WQ44" s="460"/>
      <c r="WR44" s="460"/>
      <c r="WS44" s="460"/>
      <c r="WT44" s="460"/>
      <c r="WU44" s="460"/>
      <c r="WV44" s="460"/>
      <c r="WW44" s="460"/>
      <c r="WX44" s="460"/>
      <c r="WY44" s="460"/>
      <c r="WZ44" s="460"/>
      <c r="XA44" s="460"/>
      <c r="XB44" s="460"/>
      <c r="XC44" s="460"/>
      <c r="XD44" s="460"/>
      <c r="XE44" s="460"/>
      <c r="XF44" s="460"/>
      <c r="XG44" s="460"/>
      <c r="XH44" s="460"/>
      <c r="XI44" s="460"/>
      <c r="XJ44" s="460"/>
      <c r="XK44" s="460"/>
      <c r="XL44" s="460"/>
      <c r="XM44" s="460"/>
      <c r="XN44" s="460"/>
      <c r="XO44" s="460"/>
      <c r="XP44" s="460"/>
      <c r="XQ44" s="460"/>
      <c r="XR44" s="460"/>
      <c r="XS44" s="460"/>
      <c r="XT44" s="460"/>
      <c r="XU44" s="460"/>
      <c r="XV44" s="460"/>
      <c r="XW44" s="460"/>
      <c r="XX44" s="460"/>
      <c r="XY44" s="460"/>
      <c r="XZ44" s="460"/>
      <c r="YA44" s="460"/>
      <c r="YB44" s="460"/>
      <c r="YC44" s="460"/>
      <c r="YD44" s="460"/>
      <c r="YE44" s="460"/>
      <c r="YF44" s="460"/>
      <c r="YG44" s="460"/>
      <c r="YH44" s="460"/>
      <c r="YI44" s="460"/>
      <c r="YJ44" s="460"/>
      <c r="YK44" s="460"/>
      <c r="YL44" s="460"/>
      <c r="YM44" s="460"/>
      <c r="YN44" s="460"/>
      <c r="YO44" s="460"/>
      <c r="YP44" s="460"/>
      <c r="YQ44" s="460"/>
      <c r="YR44" s="460"/>
      <c r="YS44" s="460"/>
      <c r="YT44" s="460"/>
      <c r="YU44" s="460"/>
      <c r="YV44" s="460"/>
      <c r="YW44" s="460"/>
      <c r="YX44" s="460"/>
      <c r="YY44" s="460"/>
      <c r="YZ44" s="460"/>
      <c r="ZA44" s="460"/>
      <c r="ZB44" s="460"/>
      <c r="ZC44" s="460"/>
      <c r="ZD44" s="460"/>
      <c r="ZE44" s="460"/>
      <c r="ZF44" s="460"/>
      <c r="ZG44" s="460"/>
      <c r="ZH44" s="460"/>
      <c r="ZI44" s="460"/>
      <c r="ZJ44" s="460"/>
      <c r="ZK44" s="460"/>
      <c r="ZL44" s="460"/>
      <c r="ZM44" s="460"/>
      <c r="ZN44" s="460"/>
      <c r="ZO44" s="460"/>
      <c r="ZP44" s="460"/>
      <c r="ZQ44" s="460"/>
      <c r="ZR44" s="460"/>
      <c r="ZS44" s="460"/>
      <c r="ZT44" s="460"/>
      <c r="ZU44" s="460"/>
      <c r="ZV44" s="460"/>
      <c r="ZW44" s="460"/>
      <c r="ZX44" s="460"/>
      <c r="ZY44" s="460"/>
      <c r="ZZ44" s="460"/>
      <c r="AAA44" s="460"/>
      <c r="AAB44" s="460"/>
      <c r="AAC44" s="460"/>
      <c r="AAD44" s="460"/>
      <c r="AAE44" s="460"/>
      <c r="AAF44" s="460"/>
      <c r="AAG44" s="460"/>
      <c r="AAH44" s="460"/>
      <c r="AAI44" s="460"/>
      <c r="AAJ44" s="460"/>
      <c r="AAK44" s="460"/>
      <c r="AAL44" s="460"/>
      <c r="AAM44" s="460"/>
      <c r="AAN44" s="460"/>
      <c r="AAO44" s="460"/>
      <c r="AAP44" s="460"/>
      <c r="AAQ44" s="460"/>
      <c r="AAR44" s="460"/>
      <c r="AAS44" s="460"/>
      <c r="AAT44" s="460"/>
      <c r="AAU44" s="460"/>
      <c r="AAV44" s="460"/>
      <c r="AAW44" s="460"/>
      <c r="AAX44" s="460"/>
      <c r="AAY44" s="460"/>
      <c r="AAZ44" s="460"/>
      <c r="ABA44" s="460"/>
      <c r="ABB44" s="460"/>
      <c r="ABC44" s="460"/>
      <c r="ABD44" s="460"/>
      <c r="ABE44" s="460"/>
      <c r="ABF44" s="460"/>
      <c r="ABG44" s="460"/>
      <c r="ABH44" s="460"/>
      <c r="ABI44" s="460"/>
      <c r="ABJ44" s="460"/>
      <c r="ABK44" s="460"/>
      <c r="ABL44" s="460"/>
      <c r="ABM44" s="460"/>
      <c r="ABN44" s="460"/>
      <c r="ABO44" s="460"/>
      <c r="ABP44" s="460"/>
      <c r="ABQ44" s="460"/>
      <c r="ABR44" s="460"/>
      <c r="ABS44" s="460"/>
      <c r="ABT44" s="460"/>
      <c r="ABU44" s="460"/>
      <c r="ABV44" s="460"/>
      <c r="ABW44" s="460"/>
      <c r="ABX44" s="460"/>
      <c r="ABY44" s="460"/>
      <c r="ABZ44" s="460"/>
      <c r="ACA44" s="460"/>
      <c r="ACB44" s="460"/>
      <c r="ACC44" s="460"/>
      <c r="ACD44" s="460"/>
      <c r="ACE44" s="460"/>
      <c r="ACF44" s="460"/>
      <c r="ACG44" s="460"/>
      <c r="ACH44" s="460"/>
      <c r="ACI44" s="460"/>
      <c r="ACJ44" s="460"/>
      <c r="ACK44" s="460"/>
      <c r="ACL44" s="460"/>
      <c r="ACM44" s="460"/>
      <c r="ACN44" s="460"/>
      <c r="ACO44" s="460"/>
      <c r="ACP44" s="460"/>
      <c r="ACQ44" s="460"/>
      <c r="ACR44" s="460"/>
      <c r="ACS44" s="460"/>
      <c r="ACT44" s="460"/>
      <c r="ACU44" s="460"/>
      <c r="ACV44" s="460"/>
      <c r="ACW44" s="460"/>
      <c r="ACX44" s="460"/>
      <c r="ACY44" s="460"/>
      <c r="ACZ44" s="460"/>
      <c r="ADA44" s="460"/>
      <c r="ADB44" s="460"/>
      <c r="ADC44" s="460"/>
      <c r="ADD44" s="460"/>
      <c r="ADE44" s="460"/>
      <c r="ADF44" s="460"/>
      <c r="ADG44" s="460"/>
      <c r="ADH44" s="460"/>
      <c r="ADI44" s="460"/>
      <c r="ADJ44" s="460"/>
      <c r="ADK44" s="460"/>
      <c r="ADL44" s="460"/>
      <c r="ADM44" s="460"/>
      <c r="ADN44" s="460"/>
      <c r="ADO44" s="460"/>
      <c r="ADP44" s="460"/>
      <c r="ADQ44" s="460"/>
      <c r="ADR44" s="460"/>
      <c r="ADS44" s="460"/>
      <c r="ADT44" s="460"/>
      <c r="ADU44" s="460"/>
      <c r="ADV44" s="460"/>
      <c r="ADW44" s="460"/>
      <c r="ADX44" s="460"/>
      <c r="ADY44" s="460"/>
      <c r="ADZ44" s="460"/>
      <c r="AEA44" s="460"/>
      <c r="AEB44" s="460"/>
      <c r="AEC44" s="460"/>
      <c r="AED44" s="460"/>
      <c r="AEE44" s="460"/>
      <c r="AEF44" s="460"/>
      <c r="AEG44" s="460"/>
      <c r="AEH44" s="460"/>
      <c r="AEI44" s="460"/>
      <c r="AEJ44" s="460"/>
      <c r="AEK44" s="460"/>
      <c r="AEL44" s="460"/>
      <c r="AEM44" s="460"/>
      <c r="AEN44" s="460"/>
      <c r="AEO44" s="460"/>
      <c r="AEP44" s="460"/>
      <c r="AEQ44" s="460"/>
      <c r="AER44" s="460"/>
      <c r="AES44" s="460"/>
      <c r="AET44" s="460"/>
      <c r="AEU44" s="460"/>
      <c r="AEV44" s="460"/>
      <c r="AEW44" s="460"/>
      <c r="AEX44" s="460"/>
      <c r="AEY44" s="460"/>
      <c r="AEZ44" s="460"/>
      <c r="AFA44" s="460"/>
      <c r="AFB44" s="460"/>
      <c r="AFC44" s="460"/>
      <c r="AFD44" s="460"/>
      <c r="AFE44" s="460"/>
      <c r="AFF44" s="460"/>
      <c r="AFG44" s="460"/>
      <c r="AFH44" s="460"/>
      <c r="AFI44" s="460"/>
      <c r="AFJ44" s="460"/>
      <c r="AFK44" s="460"/>
      <c r="AFL44" s="460"/>
      <c r="AFM44" s="460"/>
      <c r="AFN44" s="460"/>
      <c r="AFO44" s="460"/>
      <c r="AFP44" s="460"/>
      <c r="AFQ44" s="460"/>
      <c r="AFR44" s="460"/>
      <c r="AFS44" s="460"/>
      <c r="AFT44" s="460"/>
      <c r="AFU44" s="460"/>
    </row>
    <row r="45" spans="1:853" s="466" customFormat="1">
      <c r="A45" s="14"/>
      <c r="B45" s="355"/>
      <c r="C45" s="11" t="s">
        <v>1246</v>
      </c>
      <c r="D45" s="11"/>
      <c r="E45" s="380">
        <f t="shared" ref="E45:F47" si="23">SUMIF($G$2:$BN$2,E$2,($G45:$BN45))</f>
        <v>0</v>
      </c>
      <c r="F45" s="380">
        <f t="shared" si="23"/>
        <v>0</v>
      </c>
      <c r="G45" s="205">
        <v>0</v>
      </c>
      <c r="H45" s="216">
        <v>0</v>
      </c>
      <c r="I45" s="205">
        <v>0</v>
      </c>
      <c r="J45" s="216">
        <v>0</v>
      </c>
      <c r="K45" s="205">
        <v>0</v>
      </c>
      <c r="L45" s="216">
        <v>0</v>
      </c>
      <c r="M45" s="205">
        <v>0</v>
      </c>
      <c r="N45" s="216">
        <v>0</v>
      </c>
      <c r="O45" s="205">
        <v>0</v>
      </c>
      <c r="P45" s="216">
        <v>0</v>
      </c>
      <c r="Q45" s="205">
        <v>0</v>
      </c>
      <c r="R45" s="216">
        <v>0</v>
      </c>
      <c r="S45" s="205">
        <v>0</v>
      </c>
      <c r="T45" s="216">
        <v>0</v>
      </c>
      <c r="U45" s="205">
        <v>0</v>
      </c>
      <c r="V45" s="216">
        <v>0</v>
      </c>
      <c r="W45" s="205">
        <v>0</v>
      </c>
      <c r="X45" s="216">
        <v>0</v>
      </c>
      <c r="Y45" s="205">
        <v>0</v>
      </c>
      <c r="Z45" s="216">
        <v>0</v>
      </c>
      <c r="AA45" s="205">
        <v>0</v>
      </c>
      <c r="AB45" s="216">
        <v>0</v>
      </c>
      <c r="AC45" s="205">
        <v>0</v>
      </c>
      <c r="AD45" s="216">
        <v>0</v>
      </c>
      <c r="AE45" s="205">
        <v>0</v>
      </c>
      <c r="AF45" s="216">
        <v>0</v>
      </c>
      <c r="AG45" s="205">
        <v>0</v>
      </c>
      <c r="AH45" s="216">
        <v>0</v>
      </c>
      <c r="AI45" s="205">
        <v>0</v>
      </c>
      <c r="AJ45" s="216">
        <v>0</v>
      </c>
      <c r="AK45" s="205">
        <v>0</v>
      </c>
      <c r="AL45" s="216">
        <v>0</v>
      </c>
      <c r="AM45" s="205">
        <v>0</v>
      </c>
      <c r="AN45" s="216">
        <v>0</v>
      </c>
      <c r="AO45" s="205">
        <v>0</v>
      </c>
      <c r="AP45" s="216">
        <v>0</v>
      </c>
      <c r="AQ45" s="205">
        <v>0</v>
      </c>
      <c r="AR45" s="216">
        <v>0</v>
      </c>
      <c r="AS45" s="205"/>
      <c r="AT45" s="216"/>
      <c r="AU45" s="205"/>
      <c r="AV45" s="216"/>
      <c r="AW45" s="205"/>
      <c r="AX45" s="216"/>
      <c r="AY45" s="205"/>
      <c r="AZ45" s="216"/>
      <c r="BA45" s="205"/>
      <c r="BB45" s="216"/>
      <c r="BC45" s="205"/>
      <c r="BD45" s="216"/>
      <c r="BE45" s="205"/>
      <c r="BF45" s="216"/>
      <c r="BG45" s="205"/>
      <c r="BH45" s="216"/>
      <c r="BI45" s="205"/>
      <c r="BJ45" s="216"/>
      <c r="BK45" s="205"/>
      <c r="BL45" s="216"/>
      <c r="BM45" s="205"/>
      <c r="BN45" s="216"/>
    </row>
    <row r="46" spans="1:853" s="466" customFormat="1">
      <c r="A46" s="14"/>
      <c r="B46" s="11"/>
      <c r="C46" s="11" t="s">
        <v>1247</v>
      </c>
      <c r="D46" s="11"/>
      <c r="E46" s="380">
        <f t="shared" si="23"/>
        <v>0</v>
      </c>
      <c r="F46" s="380">
        <f t="shared" si="23"/>
        <v>0</v>
      </c>
      <c r="G46" s="205">
        <v>0</v>
      </c>
      <c r="H46" s="205">
        <v>0</v>
      </c>
      <c r="I46" s="205">
        <v>0</v>
      </c>
      <c r="J46" s="205">
        <v>0</v>
      </c>
      <c r="K46" s="205">
        <v>0</v>
      </c>
      <c r="L46" s="205">
        <v>0</v>
      </c>
      <c r="M46" s="205">
        <v>0</v>
      </c>
      <c r="N46" s="205">
        <v>0</v>
      </c>
      <c r="O46" s="205">
        <v>0</v>
      </c>
      <c r="P46" s="205">
        <v>0</v>
      </c>
      <c r="Q46" s="205">
        <v>0</v>
      </c>
      <c r="R46" s="205">
        <v>0</v>
      </c>
      <c r="S46" s="205">
        <v>0</v>
      </c>
      <c r="T46" s="205">
        <v>0</v>
      </c>
      <c r="U46" s="205">
        <v>0</v>
      </c>
      <c r="V46" s="205">
        <v>0</v>
      </c>
      <c r="W46" s="205">
        <v>0</v>
      </c>
      <c r="X46" s="205">
        <v>0</v>
      </c>
      <c r="Y46" s="205">
        <v>0</v>
      </c>
      <c r="Z46" s="205">
        <v>0</v>
      </c>
      <c r="AA46" s="205">
        <v>0</v>
      </c>
      <c r="AB46" s="205">
        <v>0</v>
      </c>
      <c r="AC46" s="205">
        <v>0</v>
      </c>
      <c r="AD46" s="205">
        <v>0</v>
      </c>
      <c r="AE46" s="205">
        <v>0</v>
      </c>
      <c r="AF46" s="205">
        <v>0</v>
      </c>
      <c r="AG46" s="205">
        <v>0</v>
      </c>
      <c r="AH46" s="205">
        <v>0</v>
      </c>
      <c r="AI46" s="205">
        <v>0</v>
      </c>
      <c r="AJ46" s="205">
        <v>0</v>
      </c>
      <c r="AK46" s="205">
        <v>0</v>
      </c>
      <c r="AL46" s="205">
        <v>0</v>
      </c>
      <c r="AM46" s="205">
        <v>0</v>
      </c>
      <c r="AN46" s="205">
        <v>0</v>
      </c>
      <c r="AO46" s="205">
        <v>0</v>
      </c>
      <c r="AP46" s="205">
        <v>0</v>
      </c>
      <c r="AQ46" s="205">
        <v>0</v>
      </c>
      <c r="AR46" s="205">
        <v>0</v>
      </c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205"/>
    </row>
    <row r="47" spans="1:853" s="464" customFormat="1">
      <c r="A47" s="14"/>
      <c r="B47" s="355"/>
      <c r="C47" s="11" t="s">
        <v>1248</v>
      </c>
      <c r="D47" s="11"/>
      <c r="E47" s="380">
        <f t="shared" si="23"/>
        <v>0</v>
      </c>
      <c r="F47" s="380">
        <f t="shared" si="23"/>
        <v>0</v>
      </c>
      <c r="G47" s="205">
        <v>0</v>
      </c>
      <c r="H47" s="205">
        <v>0</v>
      </c>
      <c r="I47" s="205">
        <v>0</v>
      </c>
      <c r="J47" s="205">
        <v>0</v>
      </c>
      <c r="K47" s="205">
        <v>0</v>
      </c>
      <c r="L47" s="205">
        <v>0</v>
      </c>
      <c r="M47" s="205">
        <v>0</v>
      </c>
      <c r="N47" s="205">
        <v>0</v>
      </c>
      <c r="O47" s="205">
        <v>0</v>
      </c>
      <c r="P47" s="205">
        <v>0</v>
      </c>
      <c r="Q47" s="205">
        <v>0</v>
      </c>
      <c r="R47" s="205">
        <v>0</v>
      </c>
      <c r="S47" s="205">
        <v>0</v>
      </c>
      <c r="T47" s="205">
        <v>0</v>
      </c>
      <c r="U47" s="205">
        <v>0</v>
      </c>
      <c r="V47" s="205">
        <v>0</v>
      </c>
      <c r="W47" s="205">
        <v>0</v>
      </c>
      <c r="X47" s="205">
        <v>0</v>
      </c>
      <c r="Y47" s="205">
        <v>0</v>
      </c>
      <c r="Z47" s="205">
        <v>0</v>
      </c>
      <c r="AA47" s="205">
        <v>0</v>
      </c>
      <c r="AB47" s="205">
        <v>0</v>
      </c>
      <c r="AC47" s="205">
        <v>0</v>
      </c>
      <c r="AD47" s="205">
        <v>0</v>
      </c>
      <c r="AE47" s="205">
        <v>0</v>
      </c>
      <c r="AF47" s="205">
        <v>0</v>
      </c>
      <c r="AG47" s="205">
        <v>0</v>
      </c>
      <c r="AH47" s="205">
        <v>0</v>
      </c>
      <c r="AI47" s="205">
        <v>0</v>
      </c>
      <c r="AJ47" s="205">
        <v>0</v>
      </c>
      <c r="AK47" s="205">
        <v>0</v>
      </c>
      <c r="AL47" s="205">
        <v>0</v>
      </c>
      <c r="AM47" s="205">
        <v>0</v>
      </c>
      <c r="AN47" s="205">
        <v>0</v>
      </c>
      <c r="AO47" s="205">
        <v>0</v>
      </c>
      <c r="AP47" s="205">
        <v>0</v>
      </c>
      <c r="AQ47" s="205">
        <v>0</v>
      </c>
      <c r="AR47" s="205">
        <v>0</v>
      </c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460"/>
      <c r="BP47" s="460"/>
      <c r="BQ47" s="460"/>
      <c r="BR47" s="460"/>
      <c r="BS47" s="460"/>
      <c r="BT47" s="460"/>
      <c r="BU47" s="460"/>
      <c r="BV47" s="460"/>
      <c r="BW47" s="460"/>
      <c r="BX47" s="460"/>
      <c r="BY47" s="460"/>
      <c r="BZ47" s="460"/>
      <c r="CA47" s="460"/>
      <c r="CB47" s="460"/>
      <c r="CC47" s="460"/>
      <c r="CD47" s="460"/>
      <c r="CE47" s="460"/>
      <c r="CF47" s="460"/>
      <c r="CG47" s="460"/>
      <c r="CH47" s="460"/>
      <c r="CI47" s="460"/>
      <c r="CJ47" s="460"/>
      <c r="CK47" s="460"/>
      <c r="CL47" s="460"/>
      <c r="CM47" s="460"/>
      <c r="CN47" s="460"/>
      <c r="CO47" s="460"/>
      <c r="CP47" s="460"/>
      <c r="CQ47" s="460"/>
      <c r="CR47" s="460"/>
      <c r="CS47" s="460"/>
      <c r="CT47" s="460"/>
      <c r="CU47" s="460"/>
      <c r="CV47" s="460"/>
      <c r="CW47" s="460"/>
      <c r="CX47" s="460"/>
      <c r="CY47" s="460"/>
      <c r="CZ47" s="460"/>
      <c r="DA47" s="460"/>
      <c r="DB47" s="460"/>
      <c r="DC47" s="460"/>
      <c r="DD47" s="460"/>
      <c r="DE47" s="460"/>
      <c r="DF47" s="460"/>
      <c r="DG47" s="460"/>
      <c r="DH47" s="460"/>
      <c r="DI47" s="460"/>
      <c r="DJ47" s="460"/>
      <c r="DK47" s="460"/>
      <c r="DL47" s="460"/>
      <c r="DM47" s="460"/>
      <c r="DN47" s="460"/>
      <c r="DO47" s="460"/>
      <c r="DP47" s="460"/>
      <c r="DQ47" s="460"/>
      <c r="DR47" s="460"/>
      <c r="DS47" s="460"/>
      <c r="DT47" s="460"/>
      <c r="DU47" s="460"/>
      <c r="DV47" s="460"/>
      <c r="DW47" s="460"/>
      <c r="DX47" s="460"/>
      <c r="DY47" s="460"/>
      <c r="DZ47" s="460"/>
      <c r="EA47" s="460"/>
      <c r="EB47" s="460"/>
      <c r="EC47" s="460"/>
      <c r="ED47" s="460"/>
      <c r="EE47" s="460"/>
      <c r="EF47" s="460"/>
      <c r="EG47" s="460"/>
      <c r="EH47" s="460"/>
      <c r="EI47" s="460"/>
      <c r="EJ47" s="460"/>
      <c r="EK47" s="460"/>
      <c r="EL47" s="460"/>
      <c r="EM47" s="460"/>
      <c r="EN47" s="460"/>
      <c r="EO47" s="460"/>
      <c r="EP47" s="460"/>
      <c r="EQ47" s="460"/>
      <c r="ER47" s="460"/>
      <c r="ES47" s="460"/>
      <c r="ET47" s="460"/>
      <c r="EU47" s="460"/>
      <c r="EV47" s="460"/>
      <c r="EW47" s="460"/>
      <c r="EX47" s="460"/>
      <c r="EY47" s="460"/>
      <c r="EZ47" s="460"/>
      <c r="FA47" s="460"/>
      <c r="FB47" s="460"/>
      <c r="FC47" s="460"/>
      <c r="FD47" s="460"/>
      <c r="FE47" s="460"/>
      <c r="FF47" s="460"/>
      <c r="FG47" s="460"/>
      <c r="FH47" s="460"/>
      <c r="FI47" s="460"/>
      <c r="FJ47" s="460"/>
      <c r="FK47" s="460"/>
      <c r="FL47" s="460"/>
      <c r="FM47" s="460"/>
      <c r="FN47" s="460"/>
      <c r="FO47" s="460"/>
      <c r="FP47" s="460"/>
      <c r="FQ47" s="460"/>
      <c r="FR47" s="460"/>
      <c r="FS47" s="460"/>
      <c r="FT47" s="460"/>
      <c r="FU47" s="460"/>
      <c r="FV47" s="460"/>
      <c r="FW47" s="460"/>
      <c r="FX47" s="460"/>
      <c r="FY47" s="460"/>
      <c r="FZ47" s="460"/>
      <c r="GA47" s="460"/>
      <c r="GB47" s="460"/>
      <c r="GC47" s="460"/>
      <c r="GD47" s="460"/>
      <c r="GE47" s="460"/>
      <c r="GF47" s="460"/>
      <c r="GG47" s="460"/>
      <c r="GH47" s="460"/>
      <c r="GI47" s="460"/>
      <c r="GJ47" s="460"/>
      <c r="GK47" s="460"/>
      <c r="GL47" s="460"/>
      <c r="GM47" s="460"/>
      <c r="GN47" s="460"/>
      <c r="GO47" s="460"/>
      <c r="GP47" s="460"/>
      <c r="GQ47" s="460"/>
      <c r="GR47" s="460"/>
      <c r="GS47" s="460"/>
      <c r="GT47" s="460"/>
      <c r="GU47" s="460"/>
      <c r="GV47" s="460"/>
      <c r="GW47" s="460"/>
      <c r="GX47" s="460"/>
      <c r="GY47" s="460"/>
      <c r="GZ47" s="460"/>
      <c r="HA47" s="460"/>
      <c r="HB47" s="460"/>
      <c r="HC47" s="460"/>
      <c r="HD47" s="460"/>
      <c r="HE47" s="460"/>
      <c r="HF47" s="460"/>
      <c r="HG47" s="460"/>
      <c r="HH47" s="460"/>
      <c r="HI47" s="460"/>
      <c r="HJ47" s="460"/>
      <c r="HK47" s="460"/>
      <c r="HL47" s="460"/>
      <c r="HM47" s="460"/>
      <c r="HN47" s="460"/>
      <c r="HO47" s="460"/>
      <c r="HP47" s="460"/>
      <c r="HQ47" s="460"/>
      <c r="HR47" s="460"/>
      <c r="HS47" s="460"/>
      <c r="HT47" s="460"/>
      <c r="HU47" s="460"/>
      <c r="HV47" s="460"/>
      <c r="HW47" s="460"/>
      <c r="HX47" s="460"/>
      <c r="HY47" s="460"/>
      <c r="HZ47" s="460"/>
      <c r="IA47" s="460"/>
      <c r="IB47" s="460"/>
      <c r="IC47" s="460"/>
      <c r="ID47" s="460"/>
      <c r="IE47" s="460"/>
      <c r="IF47" s="460"/>
      <c r="IG47" s="460"/>
      <c r="IH47" s="460"/>
      <c r="II47" s="460"/>
      <c r="IJ47" s="460"/>
      <c r="IK47" s="460"/>
      <c r="IL47" s="460"/>
      <c r="IM47" s="460"/>
      <c r="IN47" s="460"/>
      <c r="IO47" s="460"/>
      <c r="IP47" s="460"/>
      <c r="IQ47" s="460"/>
      <c r="IR47" s="460"/>
      <c r="IS47" s="460"/>
      <c r="IT47" s="460"/>
      <c r="IU47" s="460"/>
      <c r="IV47" s="460"/>
      <c r="IW47" s="460"/>
      <c r="IX47" s="460"/>
      <c r="IY47" s="460"/>
      <c r="IZ47" s="460"/>
      <c r="JA47" s="460"/>
      <c r="JB47" s="460"/>
      <c r="JC47" s="460"/>
      <c r="JD47" s="460"/>
      <c r="JE47" s="460"/>
      <c r="JF47" s="460"/>
      <c r="JG47" s="460"/>
      <c r="JH47" s="460"/>
      <c r="JI47" s="460"/>
      <c r="JJ47" s="460"/>
      <c r="JK47" s="460"/>
      <c r="JL47" s="460"/>
      <c r="JM47" s="460"/>
      <c r="JN47" s="460"/>
      <c r="JO47" s="460"/>
      <c r="JP47" s="460"/>
      <c r="JQ47" s="460"/>
      <c r="JR47" s="460"/>
      <c r="JS47" s="460"/>
      <c r="JT47" s="460"/>
      <c r="JU47" s="460"/>
      <c r="JV47" s="460"/>
      <c r="JW47" s="460"/>
      <c r="JX47" s="460"/>
      <c r="JY47" s="460"/>
      <c r="JZ47" s="460"/>
      <c r="KA47" s="460"/>
      <c r="KB47" s="460"/>
      <c r="KC47" s="460"/>
      <c r="KD47" s="460"/>
      <c r="KE47" s="460"/>
      <c r="KF47" s="460"/>
      <c r="KG47" s="460"/>
      <c r="KH47" s="460"/>
      <c r="KI47" s="460"/>
      <c r="KJ47" s="460"/>
      <c r="KK47" s="460"/>
      <c r="KL47" s="460"/>
      <c r="KM47" s="460"/>
      <c r="KN47" s="460"/>
      <c r="KO47" s="460"/>
      <c r="KP47" s="460"/>
      <c r="KQ47" s="460"/>
      <c r="KR47" s="460"/>
      <c r="KS47" s="460"/>
      <c r="KT47" s="460"/>
      <c r="KU47" s="460"/>
      <c r="KV47" s="460"/>
      <c r="KW47" s="460"/>
      <c r="KX47" s="460"/>
      <c r="KY47" s="460"/>
      <c r="KZ47" s="460"/>
      <c r="LA47" s="460"/>
      <c r="LB47" s="460"/>
      <c r="LC47" s="460"/>
      <c r="LD47" s="460"/>
      <c r="LE47" s="460"/>
      <c r="LF47" s="460"/>
      <c r="LG47" s="460"/>
      <c r="LH47" s="460"/>
      <c r="LI47" s="460"/>
      <c r="LJ47" s="460"/>
      <c r="LK47" s="460"/>
      <c r="LL47" s="460"/>
      <c r="LM47" s="460"/>
      <c r="LN47" s="460"/>
      <c r="LO47" s="460"/>
      <c r="LP47" s="460"/>
      <c r="LQ47" s="460"/>
      <c r="LR47" s="460"/>
      <c r="LS47" s="460"/>
      <c r="LT47" s="460"/>
      <c r="LU47" s="460"/>
      <c r="LV47" s="460"/>
      <c r="LW47" s="460"/>
      <c r="LX47" s="460"/>
      <c r="LY47" s="460"/>
      <c r="LZ47" s="460"/>
      <c r="MA47" s="460"/>
      <c r="MB47" s="460"/>
      <c r="MC47" s="460"/>
      <c r="MD47" s="460"/>
      <c r="ME47" s="460"/>
      <c r="MF47" s="460"/>
      <c r="MG47" s="460"/>
      <c r="MH47" s="460"/>
      <c r="MI47" s="460"/>
      <c r="MJ47" s="460"/>
      <c r="MK47" s="460"/>
      <c r="ML47" s="460"/>
      <c r="MM47" s="460"/>
      <c r="MN47" s="460"/>
      <c r="MO47" s="460"/>
      <c r="MP47" s="460"/>
      <c r="MQ47" s="460"/>
      <c r="MR47" s="460"/>
      <c r="MS47" s="460"/>
      <c r="MT47" s="460"/>
      <c r="MU47" s="460"/>
      <c r="MV47" s="460"/>
      <c r="MW47" s="460"/>
      <c r="MX47" s="460"/>
      <c r="MY47" s="460"/>
      <c r="MZ47" s="460"/>
      <c r="NA47" s="460"/>
      <c r="NB47" s="460"/>
      <c r="NC47" s="460"/>
      <c r="ND47" s="460"/>
      <c r="NE47" s="460"/>
      <c r="NF47" s="460"/>
      <c r="NG47" s="460"/>
      <c r="NH47" s="460"/>
      <c r="NI47" s="460"/>
      <c r="NJ47" s="460"/>
      <c r="NK47" s="460"/>
      <c r="NL47" s="460"/>
      <c r="NM47" s="460"/>
      <c r="NN47" s="460"/>
      <c r="NO47" s="460"/>
      <c r="NP47" s="460"/>
      <c r="NQ47" s="460"/>
      <c r="NR47" s="460"/>
      <c r="NS47" s="460"/>
      <c r="NT47" s="460"/>
      <c r="NU47" s="460"/>
      <c r="NV47" s="460"/>
      <c r="NW47" s="460"/>
      <c r="NX47" s="460"/>
      <c r="NY47" s="460"/>
      <c r="NZ47" s="460"/>
      <c r="OA47" s="460"/>
      <c r="OB47" s="460"/>
      <c r="OC47" s="460"/>
      <c r="OD47" s="460"/>
      <c r="OE47" s="460"/>
      <c r="OF47" s="460"/>
      <c r="OG47" s="460"/>
      <c r="OH47" s="460"/>
      <c r="OI47" s="460"/>
      <c r="OJ47" s="460"/>
      <c r="OK47" s="460"/>
      <c r="OL47" s="460"/>
      <c r="OM47" s="460"/>
      <c r="ON47" s="460"/>
      <c r="OO47" s="460"/>
      <c r="OP47" s="460"/>
      <c r="OQ47" s="460"/>
      <c r="OR47" s="460"/>
      <c r="OS47" s="460"/>
      <c r="OT47" s="460"/>
      <c r="OU47" s="460"/>
      <c r="OV47" s="460"/>
      <c r="OW47" s="460"/>
      <c r="OX47" s="460"/>
      <c r="OY47" s="460"/>
      <c r="OZ47" s="460"/>
      <c r="PA47" s="460"/>
      <c r="PB47" s="460"/>
      <c r="PC47" s="460"/>
      <c r="PD47" s="460"/>
      <c r="PE47" s="460"/>
      <c r="PF47" s="460"/>
      <c r="PG47" s="460"/>
      <c r="PH47" s="460"/>
      <c r="PI47" s="460"/>
      <c r="PJ47" s="460"/>
      <c r="PK47" s="460"/>
      <c r="PL47" s="460"/>
      <c r="PM47" s="460"/>
      <c r="PN47" s="460"/>
      <c r="PO47" s="460"/>
      <c r="PP47" s="460"/>
      <c r="PQ47" s="460"/>
      <c r="PR47" s="460"/>
      <c r="PS47" s="460"/>
      <c r="PT47" s="460"/>
      <c r="PU47" s="460"/>
      <c r="PV47" s="460"/>
      <c r="PW47" s="460"/>
      <c r="PX47" s="460"/>
      <c r="PY47" s="460"/>
      <c r="PZ47" s="460"/>
      <c r="QA47" s="460"/>
      <c r="QB47" s="460"/>
      <c r="QC47" s="460"/>
      <c r="QD47" s="460"/>
      <c r="QE47" s="460"/>
      <c r="QF47" s="460"/>
      <c r="QG47" s="460"/>
      <c r="QH47" s="460"/>
      <c r="QI47" s="460"/>
      <c r="QJ47" s="460"/>
      <c r="QK47" s="460"/>
      <c r="QL47" s="460"/>
      <c r="QM47" s="460"/>
      <c r="QN47" s="460"/>
      <c r="QO47" s="460"/>
      <c r="QP47" s="460"/>
      <c r="QQ47" s="460"/>
      <c r="QR47" s="460"/>
      <c r="QS47" s="460"/>
      <c r="QT47" s="460"/>
      <c r="QU47" s="460"/>
      <c r="QV47" s="460"/>
      <c r="QW47" s="460"/>
      <c r="QX47" s="460"/>
      <c r="QY47" s="460"/>
      <c r="QZ47" s="460"/>
      <c r="RA47" s="460"/>
      <c r="RB47" s="460"/>
      <c r="RC47" s="460"/>
      <c r="RD47" s="460"/>
      <c r="RE47" s="460"/>
      <c r="RF47" s="460"/>
      <c r="RG47" s="460"/>
      <c r="RH47" s="460"/>
      <c r="RI47" s="460"/>
      <c r="RJ47" s="460"/>
      <c r="RK47" s="460"/>
      <c r="RL47" s="460"/>
      <c r="RM47" s="460"/>
      <c r="RN47" s="460"/>
      <c r="RO47" s="460"/>
      <c r="RP47" s="460"/>
      <c r="RQ47" s="460"/>
      <c r="RR47" s="460"/>
      <c r="RS47" s="460"/>
      <c r="RT47" s="460"/>
      <c r="RU47" s="460"/>
      <c r="RV47" s="460"/>
      <c r="RW47" s="460"/>
      <c r="RX47" s="460"/>
      <c r="RY47" s="460"/>
      <c r="RZ47" s="460"/>
      <c r="SA47" s="460"/>
      <c r="SB47" s="460"/>
      <c r="SC47" s="460"/>
      <c r="SD47" s="460"/>
      <c r="SE47" s="460"/>
      <c r="SF47" s="460"/>
      <c r="SG47" s="460"/>
      <c r="SH47" s="460"/>
      <c r="SI47" s="460"/>
      <c r="SJ47" s="460"/>
      <c r="SK47" s="460"/>
      <c r="SL47" s="460"/>
      <c r="SM47" s="460"/>
      <c r="SN47" s="460"/>
      <c r="SO47" s="460"/>
      <c r="SP47" s="460"/>
      <c r="SQ47" s="460"/>
      <c r="SR47" s="460"/>
      <c r="SS47" s="460"/>
      <c r="ST47" s="460"/>
      <c r="SU47" s="460"/>
      <c r="SV47" s="460"/>
      <c r="SW47" s="460"/>
      <c r="SX47" s="460"/>
      <c r="SY47" s="460"/>
      <c r="SZ47" s="460"/>
      <c r="TA47" s="460"/>
      <c r="TB47" s="460"/>
      <c r="TC47" s="460"/>
      <c r="TD47" s="460"/>
      <c r="TE47" s="460"/>
      <c r="TF47" s="460"/>
      <c r="TG47" s="460"/>
      <c r="TH47" s="460"/>
      <c r="TI47" s="460"/>
      <c r="TJ47" s="460"/>
      <c r="TK47" s="460"/>
      <c r="TL47" s="460"/>
      <c r="TM47" s="460"/>
      <c r="TN47" s="460"/>
      <c r="TO47" s="460"/>
      <c r="TP47" s="460"/>
      <c r="TQ47" s="460"/>
      <c r="TR47" s="460"/>
      <c r="TS47" s="460"/>
      <c r="TT47" s="460"/>
      <c r="TU47" s="460"/>
      <c r="TV47" s="460"/>
      <c r="TW47" s="460"/>
      <c r="TX47" s="460"/>
      <c r="TY47" s="460"/>
      <c r="TZ47" s="460"/>
      <c r="UA47" s="460"/>
      <c r="UB47" s="460"/>
      <c r="UC47" s="460"/>
      <c r="UD47" s="460"/>
      <c r="UE47" s="460"/>
      <c r="UF47" s="460"/>
      <c r="UG47" s="460"/>
      <c r="UH47" s="460"/>
      <c r="UI47" s="460"/>
      <c r="UJ47" s="460"/>
      <c r="UK47" s="460"/>
      <c r="UL47" s="460"/>
      <c r="UM47" s="460"/>
      <c r="UN47" s="460"/>
      <c r="UO47" s="460"/>
      <c r="UP47" s="460"/>
      <c r="UQ47" s="460"/>
      <c r="UR47" s="460"/>
      <c r="US47" s="460"/>
      <c r="UT47" s="460"/>
      <c r="UU47" s="460"/>
      <c r="UV47" s="460"/>
      <c r="UW47" s="460"/>
      <c r="UX47" s="460"/>
      <c r="UY47" s="460"/>
      <c r="UZ47" s="460"/>
      <c r="VA47" s="460"/>
      <c r="VB47" s="460"/>
      <c r="VC47" s="460"/>
      <c r="VD47" s="460"/>
      <c r="VE47" s="460"/>
      <c r="VF47" s="460"/>
      <c r="VG47" s="460"/>
      <c r="VH47" s="460"/>
      <c r="VI47" s="460"/>
      <c r="VJ47" s="460"/>
      <c r="VK47" s="460"/>
      <c r="VL47" s="460"/>
      <c r="VM47" s="460"/>
      <c r="VN47" s="460"/>
      <c r="VO47" s="460"/>
      <c r="VP47" s="460"/>
      <c r="VQ47" s="460"/>
      <c r="VR47" s="460"/>
      <c r="VS47" s="460"/>
      <c r="VT47" s="460"/>
      <c r="VU47" s="460"/>
      <c r="VV47" s="460"/>
      <c r="VW47" s="460"/>
      <c r="VX47" s="460"/>
      <c r="VY47" s="460"/>
      <c r="VZ47" s="460"/>
      <c r="WA47" s="460"/>
      <c r="WB47" s="460"/>
      <c r="WC47" s="460"/>
      <c r="WD47" s="460"/>
      <c r="WE47" s="460"/>
      <c r="WF47" s="460"/>
      <c r="WG47" s="460"/>
      <c r="WH47" s="460"/>
      <c r="WI47" s="460"/>
      <c r="WJ47" s="460"/>
      <c r="WK47" s="460"/>
      <c r="WL47" s="460"/>
      <c r="WM47" s="460"/>
      <c r="WN47" s="460"/>
      <c r="WO47" s="460"/>
      <c r="WP47" s="460"/>
      <c r="WQ47" s="460"/>
      <c r="WR47" s="460"/>
      <c r="WS47" s="460"/>
      <c r="WT47" s="460"/>
      <c r="WU47" s="460"/>
      <c r="WV47" s="460"/>
      <c r="WW47" s="460"/>
      <c r="WX47" s="460"/>
      <c r="WY47" s="460"/>
      <c r="WZ47" s="460"/>
      <c r="XA47" s="460"/>
      <c r="XB47" s="460"/>
      <c r="XC47" s="460"/>
      <c r="XD47" s="460"/>
      <c r="XE47" s="460"/>
      <c r="XF47" s="460"/>
      <c r="XG47" s="460"/>
      <c r="XH47" s="460"/>
      <c r="XI47" s="460"/>
      <c r="XJ47" s="460"/>
      <c r="XK47" s="460"/>
      <c r="XL47" s="460"/>
      <c r="XM47" s="460"/>
      <c r="XN47" s="460"/>
      <c r="XO47" s="460"/>
      <c r="XP47" s="460"/>
      <c r="XQ47" s="460"/>
      <c r="XR47" s="460"/>
      <c r="XS47" s="460"/>
      <c r="XT47" s="460"/>
      <c r="XU47" s="460"/>
      <c r="XV47" s="460"/>
      <c r="XW47" s="460"/>
      <c r="XX47" s="460"/>
      <c r="XY47" s="460"/>
      <c r="XZ47" s="460"/>
      <c r="YA47" s="460"/>
      <c r="YB47" s="460"/>
      <c r="YC47" s="460"/>
      <c r="YD47" s="460"/>
      <c r="YE47" s="460"/>
      <c r="YF47" s="460"/>
      <c r="YG47" s="460"/>
      <c r="YH47" s="460"/>
      <c r="YI47" s="460"/>
      <c r="YJ47" s="460"/>
      <c r="YK47" s="460"/>
      <c r="YL47" s="460"/>
      <c r="YM47" s="460"/>
      <c r="YN47" s="460"/>
      <c r="YO47" s="460"/>
      <c r="YP47" s="460"/>
      <c r="YQ47" s="460"/>
      <c r="YR47" s="460"/>
      <c r="YS47" s="460"/>
      <c r="YT47" s="460"/>
      <c r="YU47" s="460"/>
      <c r="YV47" s="460"/>
      <c r="YW47" s="460"/>
      <c r="YX47" s="460"/>
      <c r="YY47" s="460"/>
      <c r="YZ47" s="460"/>
      <c r="ZA47" s="460"/>
      <c r="ZB47" s="460"/>
      <c r="ZC47" s="460"/>
      <c r="ZD47" s="460"/>
      <c r="ZE47" s="460"/>
      <c r="ZF47" s="460"/>
      <c r="ZG47" s="460"/>
      <c r="ZH47" s="460"/>
      <c r="ZI47" s="460"/>
      <c r="ZJ47" s="460"/>
      <c r="ZK47" s="460"/>
      <c r="ZL47" s="460"/>
      <c r="ZM47" s="460"/>
      <c r="ZN47" s="460"/>
      <c r="ZO47" s="460"/>
      <c r="ZP47" s="460"/>
      <c r="ZQ47" s="460"/>
      <c r="ZR47" s="460"/>
      <c r="ZS47" s="460"/>
      <c r="ZT47" s="460"/>
      <c r="ZU47" s="460"/>
      <c r="ZV47" s="460"/>
      <c r="ZW47" s="460"/>
      <c r="ZX47" s="460"/>
      <c r="ZY47" s="460"/>
      <c r="ZZ47" s="460"/>
      <c r="AAA47" s="460"/>
      <c r="AAB47" s="460"/>
      <c r="AAC47" s="460"/>
      <c r="AAD47" s="460"/>
      <c r="AAE47" s="460"/>
      <c r="AAF47" s="460"/>
      <c r="AAG47" s="460"/>
      <c r="AAH47" s="460"/>
      <c r="AAI47" s="460"/>
      <c r="AAJ47" s="460"/>
      <c r="AAK47" s="460"/>
      <c r="AAL47" s="460"/>
      <c r="AAM47" s="460"/>
      <c r="AAN47" s="460"/>
      <c r="AAO47" s="460"/>
      <c r="AAP47" s="460"/>
      <c r="AAQ47" s="460"/>
      <c r="AAR47" s="460"/>
      <c r="AAS47" s="460"/>
      <c r="AAT47" s="460"/>
      <c r="AAU47" s="460"/>
      <c r="AAV47" s="460"/>
      <c r="AAW47" s="460"/>
      <c r="AAX47" s="460"/>
      <c r="AAY47" s="460"/>
      <c r="AAZ47" s="460"/>
      <c r="ABA47" s="460"/>
      <c r="ABB47" s="460"/>
      <c r="ABC47" s="460"/>
      <c r="ABD47" s="460"/>
      <c r="ABE47" s="460"/>
      <c r="ABF47" s="460"/>
      <c r="ABG47" s="460"/>
      <c r="ABH47" s="460"/>
      <c r="ABI47" s="460"/>
      <c r="ABJ47" s="460"/>
      <c r="ABK47" s="460"/>
      <c r="ABL47" s="460"/>
      <c r="ABM47" s="460"/>
      <c r="ABN47" s="460"/>
      <c r="ABO47" s="460"/>
      <c r="ABP47" s="460"/>
      <c r="ABQ47" s="460"/>
      <c r="ABR47" s="460"/>
      <c r="ABS47" s="460"/>
      <c r="ABT47" s="460"/>
      <c r="ABU47" s="460"/>
      <c r="ABV47" s="460"/>
      <c r="ABW47" s="460"/>
      <c r="ABX47" s="460"/>
      <c r="ABY47" s="460"/>
      <c r="ABZ47" s="460"/>
      <c r="ACA47" s="460"/>
      <c r="ACB47" s="460"/>
      <c r="ACC47" s="460"/>
      <c r="ACD47" s="460"/>
      <c r="ACE47" s="460"/>
      <c r="ACF47" s="460"/>
      <c r="ACG47" s="460"/>
      <c r="ACH47" s="460"/>
      <c r="ACI47" s="460"/>
      <c r="ACJ47" s="460"/>
      <c r="ACK47" s="460"/>
      <c r="ACL47" s="460"/>
      <c r="ACM47" s="460"/>
      <c r="ACN47" s="460"/>
      <c r="ACO47" s="460"/>
      <c r="ACP47" s="460"/>
      <c r="ACQ47" s="460"/>
      <c r="ACR47" s="460"/>
      <c r="ACS47" s="460"/>
      <c r="ACT47" s="460"/>
      <c r="ACU47" s="460"/>
      <c r="ACV47" s="460"/>
      <c r="ACW47" s="460"/>
      <c r="ACX47" s="460"/>
      <c r="ACY47" s="460"/>
      <c r="ACZ47" s="460"/>
      <c r="ADA47" s="460"/>
      <c r="ADB47" s="460"/>
      <c r="ADC47" s="460"/>
      <c r="ADD47" s="460"/>
      <c r="ADE47" s="460"/>
      <c r="ADF47" s="460"/>
      <c r="ADG47" s="460"/>
      <c r="ADH47" s="460"/>
      <c r="ADI47" s="460"/>
      <c r="ADJ47" s="460"/>
      <c r="ADK47" s="460"/>
      <c r="ADL47" s="460"/>
      <c r="ADM47" s="460"/>
      <c r="ADN47" s="460"/>
      <c r="ADO47" s="460"/>
      <c r="ADP47" s="460"/>
      <c r="ADQ47" s="460"/>
      <c r="ADR47" s="460"/>
      <c r="ADS47" s="460"/>
      <c r="ADT47" s="460"/>
      <c r="ADU47" s="460"/>
      <c r="ADV47" s="460"/>
      <c r="ADW47" s="460"/>
      <c r="ADX47" s="460"/>
      <c r="ADY47" s="460"/>
      <c r="ADZ47" s="460"/>
      <c r="AEA47" s="460"/>
      <c r="AEB47" s="460"/>
      <c r="AEC47" s="460"/>
      <c r="AED47" s="460"/>
      <c r="AEE47" s="460"/>
      <c r="AEF47" s="460"/>
      <c r="AEG47" s="460"/>
      <c r="AEH47" s="460"/>
      <c r="AEI47" s="460"/>
      <c r="AEJ47" s="460"/>
      <c r="AEK47" s="460"/>
      <c r="AEL47" s="460"/>
      <c r="AEM47" s="460"/>
      <c r="AEN47" s="460"/>
      <c r="AEO47" s="460"/>
      <c r="AEP47" s="460"/>
      <c r="AEQ47" s="460"/>
      <c r="AER47" s="460"/>
      <c r="AES47" s="460"/>
      <c r="AET47" s="460"/>
      <c r="AEU47" s="460"/>
      <c r="AEV47" s="460"/>
      <c r="AEW47" s="460"/>
      <c r="AEX47" s="460"/>
      <c r="AEY47" s="460"/>
      <c r="AEZ47" s="460"/>
      <c r="AFA47" s="460"/>
      <c r="AFB47" s="460"/>
      <c r="AFC47" s="460"/>
      <c r="AFD47" s="460"/>
      <c r="AFE47" s="460"/>
      <c r="AFF47" s="460"/>
      <c r="AFG47" s="460"/>
      <c r="AFH47" s="460"/>
      <c r="AFI47" s="460"/>
      <c r="AFJ47" s="460"/>
      <c r="AFK47" s="460"/>
      <c r="AFL47" s="460"/>
      <c r="AFM47" s="460"/>
      <c r="AFN47" s="460"/>
      <c r="AFO47" s="460"/>
      <c r="AFP47" s="460"/>
      <c r="AFQ47" s="460"/>
      <c r="AFR47" s="460"/>
      <c r="AFS47" s="460"/>
      <c r="AFT47" s="460"/>
      <c r="AFU47" s="460"/>
    </row>
    <row r="48" spans="1:853" s="466" customFormat="1">
      <c r="A48" s="174"/>
      <c r="B48" s="175" t="s">
        <v>1129</v>
      </c>
      <c r="C48" s="397"/>
      <c r="D48" s="176"/>
      <c r="E48" s="177">
        <f t="shared" ref="E48:J48" si="24">SUM(E49:E51)</f>
        <v>0</v>
      </c>
      <c r="F48" s="177">
        <f t="shared" si="24"/>
        <v>0</v>
      </c>
      <c r="G48" s="177">
        <f t="shared" si="24"/>
        <v>0</v>
      </c>
      <c r="H48" s="177">
        <f t="shared" si="24"/>
        <v>0</v>
      </c>
      <c r="I48" s="177">
        <f t="shared" si="24"/>
        <v>0</v>
      </c>
      <c r="J48" s="177">
        <f t="shared" si="24"/>
        <v>0</v>
      </c>
      <c r="K48" s="177">
        <f>SUM(K49:K51)</f>
        <v>0</v>
      </c>
      <c r="L48" s="177">
        <f>SUM(L49:L51)</f>
        <v>0</v>
      </c>
      <c r="M48" s="177">
        <f t="shared" ref="M48:BN48" si="25">SUM(M49:M51)</f>
        <v>0</v>
      </c>
      <c r="N48" s="177">
        <f t="shared" si="25"/>
        <v>0</v>
      </c>
      <c r="O48" s="177">
        <f t="shared" si="25"/>
        <v>0</v>
      </c>
      <c r="P48" s="177">
        <f t="shared" si="25"/>
        <v>0</v>
      </c>
      <c r="Q48" s="177">
        <f t="shared" si="25"/>
        <v>0</v>
      </c>
      <c r="R48" s="177">
        <f t="shared" si="25"/>
        <v>0</v>
      </c>
      <c r="S48" s="177">
        <f t="shared" si="25"/>
        <v>0</v>
      </c>
      <c r="T48" s="177">
        <f t="shared" si="25"/>
        <v>0</v>
      </c>
      <c r="U48" s="177">
        <f t="shared" si="25"/>
        <v>0</v>
      </c>
      <c r="V48" s="177">
        <f t="shared" si="25"/>
        <v>0</v>
      </c>
      <c r="W48" s="177">
        <f>SUM(W49:W51)</f>
        <v>0</v>
      </c>
      <c r="X48" s="177">
        <f>SUM(X49:X51)</f>
        <v>0</v>
      </c>
      <c r="Y48" s="177">
        <f>SUM(Y49:Y51)</f>
        <v>0</v>
      </c>
      <c r="Z48" s="177">
        <f>SUM(Z49:Z51)</f>
        <v>0</v>
      </c>
      <c r="AA48" s="177">
        <f t="shared" si="25"/>
        <v>0</v>
      </c>
      <c r="AB48" s="177">
        <f t="shared" si="25"/>
        <v>0</v>
      </c>
      <c r="AC48" s="177">
        <f>SUM(AC49:AC51)</f>
        <v>0</v>
      </c>
      <c r="AD48" s="177">
        <f>SUM(AD49:AD51)</f>
        <v>0</v>
      </c>
      <c r="AE48" s="177">
        <f>SUM(AE49:AE51)</f>
        <v>0</v>
      </c>
      <c r="AF48" s="177">
        <f t="shared" si="25"/>
        <v>0</v>
      </c>
      <c r="AG48" s="177">
        <f t="shared" si="25"/>
        <v>0</v>
      </c>
      <c r="AH48" s="177">
        <f t="shared" si="25"/>
        <v>0</v>
      </c>
      <c r="AI48" s="177">
        <f t="shared" si="25"/>
        <v>0</v>
      </c>
      <c r="AJ48" s="177">
        <f t="shared" si="25"/>
        <v>0</v>
      </c>
      <c r="AK48" s="177">
        <f t="shared" si="25"/>
        <v>0</v>
      </c>
      <c r="AL48" s="177">
        <f t="shared" si="25"/>
        <v>0</v>
      </c>
      <c r="AM48" s="177">
        <f t="shared" si="25"/>
        <v>0</v>
      </c>
      <c r="AN48" s="177">
        <f t="shared" si="25"/>
        <v>0</v>
      </c>
      <c r="AO48" s="177">
        <f t="shared" si="25"/>
        <v>0</v>
      </c>
      <c r="AP48" s="177">
        <f t="shared" si="25"/>
        <v>0</v>
      </c>
      <c r="AQ48" s="177">
        <f t="shared" si="25"/>
        <v>0</v>
      </c>
      <c r="AR48" s="177">
        <f t="shared" si="25"/>
        <v>0</v>
      </c>
      <c r="AS48" s="177">
        <f t="shared" si="25"/>
        <v>0</v>
      </c>
      <c r="AT48" s="177">
        <f t="shared" si="25"/>
        <v>0</v>
      </c>
      <c r="AU48" s="177">
        <f t="shared" si="25"/>
        <v>0</v>
      </c>
      <c r="AV48" s="177">
        <f t="shared" si="25"/>
        <v>0</v>
      </c>
      <c r="AW48" s="177">
        <f t="shared" si="25"/>
        <v>0</v>
      </c>
      <c r="AX48" s="177">
        <f t="shared" si="25"/>
        <v>0</v>
      </c>
      <c r="AY48" s="177">
        <f t="shared" si="25"/>
        <v>0</v>
      </c>
      <c r="AZ48" s="177">
        <f t="shared" si="25"/>
        <v>0</v>
      </c>
      <c r="BA48" s="177">
        <f t="shared" si="25"/>
        <v>0</v>
      </c>
      <c r="BB48" s="177">
        <f t="shared" si="25"/>
        <v>0</v>
      </c>
      <c r="BC48" s="177">
        <f t="shared" si="25"/>
        <v>0</v>
      </c>
      <c r="BD48" s="177">
        <f t="shared" si="25"/>
        <v>0</v>
      </c>
      <c r="BE48" s="177">
        <f t="shared" si="25"/>
        <v>0</v>
      </c>
      <c r="BF48" s="177">
        <f t="shared" si="25"/>
        <v>0</v>
      </c>
      <c r="BG48" s="177">
        <f t="shared" si="25"/>
        <v>0</v>
      </c>
      <c r="BH48" s="177">
        <f t="shared" si="25"/>
        <v>0</v>
      </c>
      <c r="BI48" s="177">
        <f t="shared" si="25"/>
        <v>0</v>
      </c>
      <c r="BJ48" s="177">
        <f t="shared" si="25"/>
        <v>0</v>
      </c>
      <c r="BK48" s="177">
        <f t="shared" si="25"/>
        <v>0</v>
      </c>
      <c r="BL48" s="177">
        <f t="shared" si="25"/>
        <v>0</v>
      </c>
      <c r="BM48" s="177">
        <f t="shared" si="25"/>
        <v>0</v>
      </c>
      <c r="BN48" s="177">
        <f t="shared" si="25"/>
        <v>0</v>
      </c>
      <c r="BO48" s="462"/>
      <c r="BP48" s="462"/>
      <c r="BQ48" s="462"/>
      <c r="BR48" s="462"/>
      <c r="BS48" s="462"/>
      <c r="BT48" s="462"/>
      <c r="BU48" s="462"/>
      <c r="BV48" s="462"/>
      <c r="BW48" s="462"/>
      <c r="BX48" s="462"/>
      <c r="BY48" s="462"/>
      <c r="BZ48" s="462"/>
      <c r="CA48" s="462"/>
      <c r="CB48" s="462"/>
      <c r="CC48" s="462"/>
      <c r="CD48" s="462"/>
      <c r="CE48" s="462"/>
      <c r="CF48" s="462"/>
      <c r="CG48" s="462"/>
      <c r="CH48" s="462"/>
      <c r="CI48" s="462"/>
      <c r="CJ48" s="462"/>
      <c r="CK48" s="462"/>
      <c r="CL48" s="462"/>
      <c r="CM48" s="462"/>
      <c r="CN48" s="462"/>
      <c r="CO48" s="462"/>
      <c r="CP48" s="462"/>
      <c r="CQ48" s="462"/>
      <c r="CR48" s="462"/>
      <c r="CS48" s="462"/>
      <c r="CT48" s="462"/>
      <c r="CU48" s="462"/>
      <c r="CV48" s="462"/>
      <c r="CW48" s="462"/>
      <c r="CX48" s="462"/>
      <c r="CY48" s="462"/>
      <c r="CZ48" s="462"/>
      <c r="DA48" s="462"/>
      <c r="DB48" s="462"/>
      <c r="DC48" s="462"/>
      <c r="DD48" s="462"/>
      <c r="DE48" s="462"/>
      <c r="DF48" s="462"/>
      <c r="DG48" s="462"/>
      <c r="DH48" s="462"/>
      <c r="DI48" s="462"/>
      <c r="DJ48" s="462"/>
      <c r="DK48" s="462"/>
      <c r="DL48" s="462"/>
      <c r="DM48" s="462"/>
      <c r="DN48" s="462"/>
      <c r="DO48" s="462"/>
      <c r="DP48" s="462"/>
      <c r="DQ48" s="462"/>
      <c r="DR48" s="462"/>
      <c r="DS48" s="462"/>
      <c r="DT48" s="462"/>
      <c r="DU48" s="462"/>
      <c r="DV48" s="462"/>
      <c r="DW48" s="462"/>
      <c r="DX48" s="462"/>
      <c r="DY48" s="462"/>
      <c r="DZ48" s="462"/>
      <c r="EA48" s="462"/>
      <c r="EB48" s="462"/>
      <c r="EC48" s="462"/>
      <c r="ED48" s="462"/>
      <c r="EE48" s="462"/>
      <c r="EF48" s="462"/>
      <c r="EG48" s="462"/>
      <c r="EH48" s="462"/>
      <c r="EI48" s="462"/>
      <c r="EJ48" s="462"/>
      <c r="EK48" s="462"/>
      <c r="EL48" s="462"/>
      <c r="EM48" s="462"/>
      <c r="EN48" s="462"/>
      <c r="EO48" s="462"/>
      <c r="EP48" s="462"/>
      <c r="EQ48" s="462"/>
      <c r="ER48" s="462"/>
      <c r="ES48" s="462"/>
      <c r="ET48" s="462"/>
      <c r="EU48" s="462"/>
      <c r="EV48" s="462"/>
      <c r="EW48" s="462"/>
      <c r="EX48" s="462"/>
      <c r="EY48" s="462"/>
      <c r="EZ48" s="462"/>
      <c r="FA48" s="462"/>
      <c r="FB48" s="462"/>
      <c r="FC48" s="462"/>
      <c r="FD48" s="462"/>
      <c r="FE48" s="462"/>
      <c r="FF48" s="462"/>
      <c r="FG48" s="462"/>
      <c r="FH48" s="462"/>
      <c r="FI48" s="462"/>
      <c r="FJ48" s="462"/>
      <c r="FK48" s="462"/>
      <c r="FL48" s="462"/>
      <c r="FM48" s="462"/>
      <c r="FN48" s="462"/>
      <c r="FO48" s="462"/>
      <c r="FP48" s="462"/>
      <c r="FQ48" s="462"/>
      <c r="FR48" s="462"/>
      <c r="FS48" s="462"/>
      <c r="FT48" s="462"/>
      <c r="FU48" s="462"/>
      <c r="FV48" s="462"/>
      <c r="FW48" s="462"/>
      <c r="FX48" s="462"/>
      <c r="FY48" s="462"/>
      <c r="FZ48" s="462"/>
      <c r="GA48" s="462"/>
      <c r="GB48" s="462"/>
      <c r="GC48" s="462"/>
      <c r="GD48" s="462"/>
      <c r="GE48" s="462"/>
      <c r="GF48" s="462"/>
      <c r="GG48" s="462"/>
      <c r="GH48" s="462"/>
      <c r="GI48" s="462"/>
      <c r="GJ48" s="462"/>
      <c r="GK48" s="462"/>
      <c r="GL48" s="462"/>
      <c r="GM48" s="462"/>
      <c r="GN48" s="462"/>
      <c r="GO48" s="462"/>
      <c r="GP48" s="462"/>
      <c r="GQ48" s="462"/>
      <c r="GR48" s="462"/>
      <c r="GS48" s="462"/>
      <c r="GT48" s="462"/>
      <c r="GU48" s="462"/>
      <c r="GV48" s="462"/>
      <c r="GW48" s="462"/>
      <c r="GX48" s="462"/>
      <c r="GY48" s="462"/>
      <c r="GZ48" s="462"/>
      <c r="HA48" s="462"/>
      <c r="HB48" s="462"/>
      <c r="HC48" s="462"/>
      <c r="HD48" s="462"/>
      <c r="HE48" s="462"/>
      <c r="HF48" s="462"/>
      <c r="HG48" s="462"/>
      <c r="HH48" s="462"/>
      <c r="HI48" s="462"/>
      <c r="HJ48" s="462"/>
      <c r="HK48" s="462"/>
      <c r="HL48" s="462"/>
      <c r="HM48" s="462"/>
      <c r="HN48" s="462"/>
      <c r="HO48" s="462"/>
      <c r="HP48" s="462"/>
      <c r="HQ48" s="462"/>
      <c r="HR48" s="462"/>
      <c r="HS48" s="462"/>
      <c r="HT48" s="462"/>
      <c r="HU48" s="462"/>
      <c r="HV48" s="462"/>
      <c r="HW48" s="462"/>
      <c r="HX48" s="462"/>
      <c r="HY48" s="462"/>
      <c r="HZ48" s="462"/>
      <c r="IA48" s="462"/>
      <c r="IB48" s="462"/>
      <c r="IC48" s="462"/>
      <c r="ID48" s="462"/>
      <c r="IE48" s="462"/>
      <c r="IF48" s="462"/>
      <c r="IG48" s="462"/>
      <c r="IH48" s="462"/>
      <c r="II48" s="462"/>
      <c r="IJ48" s="462"/>
      <c r="IK48" s="462"/>
      <c r="IL48" s="462"/>
      <c r="IM48" s="462"/>
      <c r="IN48" s="462"/>
      <c r="IO48" s="462"/>
      <c r="IP48" s="462"/>
      <c r="IQ48" s="462"/>
      <c r="IR48" s="462"/>
      <c r="IS48" s="462"/>
      <c r="IT48" s="462"/>
      <c r="IU48" s="462"/>
      <c r="IV48" s="462"/>
      <c r="IW48" s="462"/>
      <c r="IX48" s="462"/>
      <c r="IY48" s="462"/>
      <c r="IZ48" s="462"/>
      <c r="JA48" s="462"/>
      <c r="JB48" s="462"/>
      <c r="JC48" s="462"/>
      <c r="JD48" s="462"/>
      <c r="JE48" s="462"/>
      <c r="JF48" s="462"/>
      <c r="JG48" s="462"/>
      <c r="JH48" s="462"/>
      <c r="JI48" s="462"/>
      <c r="JJ48" s="462"/>
      <c r="JK48" s="462"/>
      <c r="JL48" s="462"/>
      <c r="JM48" s="462"/>
      <c r="JN48" s="462"/>
      <c r="JO48" s="462"/>
      <c r="JP48" s="462"/>
      <c r="JQ48" s="462"/>
      <c r="JR48" s="462"/>
      <c r="JS48" s="462"/>
      <c r="JT48" s="462"/>
      <c r="JU48" s="462"/>
      <c r="JV48" s="462"/>
      <c r="JW48" s="462"/>
      <c r="JX48" s="462"/>
      <c r="JY48" s="462"/>
      <c r="JZ48" s="462"/>
      <c r="KA48" s="462"/>
      <c r="KB48" s="462"/>
      <c r="KC48" s="462"/>
      <c r="KD48" s="462"/>
      <c r="KE48" s="462"/>
      <c r="KF48" s="462"/>
      <c r="KG48" s="462"/>
      <c r="KH48" s="462"/>
      <c r="KI48" s="462"/>
      <c r="KJ48" s="462"/>
      <c r="KK48" s="462"/>
      <c r="KL48" s="462"/>
      <c r="KM48" s="462"/>
      <c r="KN48" s="462"/>
      <c r="KO48" s="462"/>
      <c r="KP48" s="462"/>
      <c r="KQ48" s="462"/>
      <c r="KR48" s="462"/>
      <c r="KS48" s="462"/>
      <c r="KT48" s="462"/>
      <c r="KU48" s="462"/>
      <c r="KV48" s="462"/>
      <c r="KW48" s="462"/>
      <c r="KX48" s="462"/>
      <c r="KY48" s="462"/>
      <c r="KZ48" s="462"/>
      <c r="LA48" s="462"/>
      <c r="LB48" s="462"/>
      <c r="LC48" s="462"/>
      <c r="LD48" s="462"/>
      <c r="LE48" s="462"/>
      <c r="LF48" s="462"/>
      <c r="LG48" s="462"/>
      <c r="LH48" s="462"/>
      <c r="LI48" s="462"/>
      <c r="LJ48" s="462"/>
      <c r="LK48" s="462"/>
      <c r="LL48" s="462"/>
      <c r="LM48" s="462"/>
      <c r="LN48" s="462"/>
      <c r="LO48" s="462"/>
      <c r="LP48" s="462"/>
      <c r="LQ48" s="462"/>
      <c r="LR48" s="462"/>
      <c r="LS48" s="462"/>
      <c r="LT48" s="462"/>
      <c r="LU48" s="462"/>
      <c r="LV48" s="462"/>
      <c r="LW48" s="462"/>
      <c r="LX48" s="462"/>
      <c r="LY48" s="462"/>
      <c r="LZ48" s="462"/>
      <c r="MA48" s="462"/>
      <c r="MB48" s="462"/>
      <c r="MC48" s="462"/>
      <c r="MD48" s="462"/>
      <c r="ME48" s="462"/>
      <c r="MF48" s="462"/>
      <c r="MG48" s="462"/>
      <c r="MH48" s="462"/>
      <c r="MI48" s="462"/>
      <c r="MJ48" s="462"/>
      <c r="MK48" s="462"/>
      <c r="ML48" s="462"/>
      <c r="MM48" s="462"/>
      <c r="MN48" s="462"/>
      <c r="MO48" s="462"/>
      <c r="MP48" s="462"/>
      <c r="MQ48" s="462"/>
      <c r="MR48" s="462"/>
      <c r="MS48" s="462"/>
      <c r="MT48" s="462"/>
      <c r="MU48" s="462"/>
      <c r="MV48" s="462"/>
      <c r="MW48" s="462"/>
      <c r="MX48" s="462"/>
      <c r="MY48" s="462"/>
      <c r="MZ48" s="462"/>
      <c r="NA48" s="462"/>
      <c r="NB48" s="462"/>
      <c r="NC48" s="462"/>
      <c r="ND48" s="462"/>
      <c r="NE48" s="462"/>
      <c r="NF48" s="462"/>
      <c r="NG48" s="462"/>
      <c r="NH48" s="462"/>
      <c r="NI48" s="462"/>
      <c r="NJ48" s="462"/>
      <c r="NK48" s="462"/>
      <c r="NL48" s="462"/>
      <c r="NM48" s="462"/>
      <c r="NN48" s="462"/>
      <c r="NO48" s="462"/>
      <c r="NP48" s="462"/>
      <c r="NQ48" s="462"/>
      <c r="NR48" s="462"/>
      <c r="NS48" s="462"/>
      <c r="NT48" s="462"/>
      <c r="NU48" s="462"/>
      <c r="NV48" s="462"/>
      <c r="NW48" s="462"/>
      <c r="NX48" s="462"/>
      <c r="NY48" s="462"/>
      <c r="NZ48" s="462"/>
      <c r="OA48" s="462"/>
      <c r="OB48" s="462"/>
      <c r="OC48" s="462"/>
      <c r="OD48" s="462"/>
      <c r="OE48" s="462"/>
      <c r="OF48" s="462"/>
      <c r="OG48" s="462"/>
      <c r="OH48" s="462"/>
      <c r="OI48" s="462"/>
      <c r="OJ48" s="462"/>
      <c r="OK48" s="462"/>
      <c r="OL48" s="462"/>
      <c r="OM48" s="462"/>
      <c r="ON48" s="462"/>
      <c r="OO48" s="462"/>
      <c r="OP48" s="462"/>
      <c r="OQ48" s="462"/>
      <c r="OR48" s="462"/>
      <c r="OS48" s="462"/>
      <c r="OT48" s="462"/>
      <c r="OU48" s="462"/>
      <c r="OV48" s="462"/>
      <c r="OW48" s="462"/>
      <c r="OX48" s="462"/>
      <c r="OY48" s="462"/>
      <c r="OZ48" s="462"/>
      <c r="PA48" s="462"/>
      <c r="PB48" s="462"/>
      <c r="PC48" s="462"/>
      <c r="PD48" s="462"/>
      <c r="PE48" s="462"/>
      <c r="PF48" s="462"/>
      <c r="PG48" s="462"/>
      <c r="PH48" s="462"/>
      <c r="PI48" s="462"/>
      <c r="PJ48" s="462"/>
      <c r="PK48" s="462"/>
      <c r="PL48" s="462"/>
      <c r="PM48" s="462"/>
      <c r="PN48" s="462"/>
      <c r="PO48" s="462"/>
      <c r="PP48" s="462"/>
      <c r="PQ48" s="462"/>
      <c r="PR48" s="462"/>
      <c r="PS48" s="462"/>
      <c r="PT48" s="462"/>
      <c r="PU48" s="462"/>
      <c r="PV48" s="462"/>
      <c r="PW48" s="462"/>
      <c r="PX48" s="462"/>
      <c r="PY48" s="462"/>
      <c r="PZ48" s="462"/>
      <c r="QA48" s="462"/>
      <c r="QB48" s="462"/>
      <c r="QC48" s="462"/>
      <c r="QD48" s="462"/>
      <c r="QE48" s="462"/>
      <c r="QF48" s="462"/>
      <c r="QG48" s="462"/>
      <c r="QH48" s="462"/>
      <c r="QI48" s="462"/>
      <c r="QJ48" s="462"/>
      <c r="QK48" s="462"/>
      <c r="QL48" s="462"/>
      <c r="QM48" s="462"/>
      <c r="QN48" s="462"/>
      <c r="QO48" s="462"/>
      <c r="QP48" s="462"/>
      <c r="QQ48" s="462"/>
      <c r="QR48" s="462"/>
      <c r="QS48" s="462"/>
      <c r="QT48" s="462"/>
      <c r="QU48" s="462"/>
      <c r="QV48" s="462"/>
      <c r="QW48" s="462"/>
      <c r="QX48" s="462"/>
      <c r="QY48" s="462"/>
      <c r="QZ48" s="462"/>
      <c r="RA48" s="462"/>
      <c r="RB48" s="462"/>
      <c r="RC48" s="462"/>
      <c r="RD48" s="462"/>
      <c r="RE48" s="462"/>
      <c r="RF48" s="462"/>
      <c r="RG48" s="462"/>
      <c r="RH48" s="462"/>
      <c r="RI48" s="462"/>
      <c r="RJ48" s="462"/>
      <c r="RK48" s="462"/>
      <c r="RL48" s="462"/>
      <c r="RM48" s="462"/>
      <c r="RN48" s="462"/>
      <c r="RO48" s="462"/>
      <c r="RP48" s="462"/>
      <c r="RQ48" s="462"/>
      <c r="RR48" s="462"/>
      <c r="RS48" s="462"/>
      <c r="RT48" s="462"/>
      <c r="RU48" s="462"/>
      <c r="RV48" s="462"/>
      <c r="RW48" s="462"/>
      <c r="RX48" s="462"/>
      <c r="RY48" s="462"/>
      <c r="RZ48" s="462"/>
      <c r="SA48" s="462"/>
      <c r="SB48" s="462"/>
      <c r="SC48" s="462"/>
      <c r="SD48" s="462"/>
      <c r="SE48" s="462"/>
      <c r="SF48" s="462"/>
      <c r="SG48" s="462"/>
      <c r="SH48" s="462"/>
      <c r="SI48" s="462"/>
      <c r="SJ48" s="462"/>
      <c r="SK48" s="462"/>
      <c r="SL48" s="462"/>
      <c r="SM48" s="462"/>
      <c r="SN48" s="462"/>
      <c r="SO48" s="462"/>
      <c r="SP48" s="462"/>
      <c r="SQ48" s="462"/>
      <c r="SR48" s="462"/>
      <c r="SS48" s="462"/>
      <c r="ST48" s="462"/>
      <c r="SU48" s="462"/>
      <c r="SV48" s="462"/>
      <c r="SW48" s="462"/>
      <c r="SX48" s="462"/>
      <c r="SY48" s="462"/>
      <c r="SZ48" s="462"/>
      <c r="TA48" s="462"/>
      <c r="TB48" s="462"/>
      <c r="TC48" s="462"/>
      <c r="TD48" s="462"/>
      <c r="TE48" s="462"/>
      <c r="TF48" s="462"/>
      <c r="TG48" s="462"/>
      <c r="TH48" s="462"/>
      <c r="TI48" s="462"/>
      <c r="TJ48" s="462"/>
      <c r="TK48" s="462"/>
      <c r="TL48" s="462"/>
      <c r="TM48" s="462"/>
      <c r="TN48" s="462"/>
      <c r="TO48" s="462"/>
      <c r="TP48" s="462"/>
      <c r="TQ48" s="462"/>
      <c r="TR48" s="462"/>
      <c r="TS48" s="462"/>
      <c r="TT48" s="462"/>
      <c r="TU48" s="462"/>
      <c r="TV48" s="462"/>
      <c r="TW48" s="462"/>
      <c r="TX48" s="462"/>
      <c r="TY48" s="462"/>
      <c r="TZ48" s="462"/>
      <c r="UA48" s="462"/>
      <c r="UB48" s="462"/>
      <c r="UC48" s="462"/>
      <c r="UD48" s="462"/>
      <c r="UE48" s="462"/>
      <c r="UF48" s="462"/>
      <c r="UG48" s="462"/>
      <c r="UH48" s="462"/>
      <c r="UI48" s="462"/>
      <c r="UJ48" s="462"/>
      <c r="UK48" s="462"/>
      <c r="UL48" s="462"/>
      <c r="UM48" s="462"/>
      <c r="UN48" s="462"/>
      <c r="UO48" s="462"/>
      <c r="UP48" s="462"/>
      <c r="UQ48" s="462"/>
      <c r="UR48" s="462"/>
      <c r="US48" s="462"/>
      <c r="UT48" s="462"/>
      <c r="UU48" s="462"/>
      <c r="UV48" s="462"/>
      <c r="UW48" s="462"/>
      <c r="UX48" s="462"/>
      <c r="UY48" s="462"/>
      <c r="UZ48" s="462"/>
      <c r="VA48" s="462"/>
      <c r="VB48" s="462"/>
      <c r="VC48" s="462"/>
      <c r="VD48" s="462"/>
      <c r="VE48" s="462"/>
      <c r="VF48" s="462"/>
      <c r="VG48" s="462"/>
      <c r="VH48" s="462"/>
      <c r="VI48" s="462"/>
      <c r="VJ48" s="462"/>
      <c r="VK48" s="462"/>
      <c r="VL48" s="462"/>
      <c r="VM48" s="462"/>
      <c r="VN48" s="462"/>
      <c r="VO48" s="462"/>
      <c r="VP48" s="462"/>
      <c r="VQ48" s="462"/>
      <c r="VR48" s="462"/>
      <c r="VS48" s="462"/>
      <c r="VT48" s="462"/>
      <c r="VU48" s="462"/>
      <c r="VV48" s="462"/>
      <c r="VW48" s="462"/>
      <c r="VX48" s="462"/>
      <c r="VY48" s="462"/>
      <c r="VZ48" s="462"/>
      <c r="WA48" s="462"/>
      <c r="WB48" s="462"/>
      <c r="WC48" s="462"/>
      <c r="WD48" s="462"/>
      <c r="WE48" s="462"/>
      <c r="WF48" s="462"/>
      <c r="WG48" s="462"/>
      <c r="WH48" s="462"/>
      <c r="WI48" s="462"/>
      <c r="WJ48" s="462"/>
      <c r="WK48" s="462"/>
      <c r="WL48" s="462"/>
      <c r="WM48" s="462"/>
      <c r="WN48" s="462"/>
      <c r="WO48" s="462"/>
      <c r="WP48" s="462"/>
      <c r="WQ48" s="462"/>
      <c r="WR48" s="462"/>
      <c r="WS48" s="462"/>
      <c r="WT48" s="462"/>
      <c r="WU48" s="462"/>
      <c r="WV48" s="462"/>
      <c r="WW48" s="462"/>
      <c r="WX48" s="462"/>
      <c r="WY48" s="462"/>
      <c r="WZ48" s="462"/>
      <c r="XA48" s="462"/>
      <c r="XB48" s="462"/>
      <c r="XC48" s="462"/>
      <c r="XD48" s="462"/>
      <c r="XE48" s="462"/>
      <c r="XF48" s="462"/>
      <c r="XG48" s="462"/>
      <c r="XH48" s="462"/>
      <c r="XI48" s="462"/>
      <c r="XJ48" s="462"/>
      <c r="XK48" s="462"/>
      <c r="XL48" s="462"/>
      <c r="XM48" s="462"/>
      <c r="XN48" s="462"/>
      <c r="XO48" s="462"/>
      <c r="XP48" s="462"/>
      <c r="XQ48" s="462"/>
      <c r="XR48" s="462"/>
      <c r="XS48" s="462"/>
      <c r="XT48" s="462"/>
      <c r="XU48" s="462"/>
      <c r="XV48" s="462"/>
      <c r="XW48" s="462"/>
      <c r="XX48" s="462"/>
      <c r="XY48" s="462"/>
      <c r="XZ48" s="462"/>
      <c r="YA48" s="462"/>
      <c r="YB48" s="462"/>
      <c r="YC48" s="462"/>
      <c r="YD48" s="462"/>
      <c r="YE48" s="462"/>
      <c r="YF48" s="462"/>
      <c r="YG48" s="462"/>
      <c r="YH48" s="462"/>
      <c r="YI48" s="462"/>
      <c r="YJ48" s="462"/>
      <c r="YK48" s="462"/>
      <c r="YL48" s="462"/>
      <c r="YM48" s="462"/>
      <c r="YN48" s="462"/>
      <c r="YO48" s="462"/>
      <c r="YP48" s="462"/>
      <c r="YQ48" s="462"/>
      <c r="YR48" s="462"/>
      <c r="YS48" s="462"/>
      <c r="YT48" s="462"/>
      <c r="YU48" s="462"/>
      <c r="YV48" s="462"/>
      <c r="YW48" s="462"/>
      <c r="YX48" s="462"/>
      <c r="YY48" s="462"/>
      <c r="YZ48" s="462"/>
      <c r="ZA48" s="462"/>
      <c r="ZB48" s="462"/>
      <c r="ZC48" s="462"/>
      <c r="ZD48" s="462"/>
      <c r="ZE48" s="462"/>
      <c r="ZF48" s="462"/>
      <c r="ZG48" s="462"/>
      <c r="ZH48" s="462"/>
      <c r="ZI48" s="462"/>
      <c r="ZJ48" s="462"/>
      <c r="ZK48" s="462"/>
      <c r="ZL48" s="462"/>
      <c r="ZM48" s="462"/>
      <c r="ZN48" s="462"/>
      <c r="ZO48" s="462"/>
      <c r="ZP48" s="462"/>
      <c r="ZQ48" s="462"/>
      <c r="ZR48" s="462"/>
      <c r="ZS48" s="462"/>
      <c r="ZT48" s="462"/>
      <c r="ZU48" s="462"/>
      <c r="ZV48" s="462"/>
      <c r="ZW48" s="462"/>
      <c r="ZX48" s="462"/>
      <c r="ZY48" s="462"/>
      <c r="ZZ48" s="462"/>
      <c r="AAA48" s="462"/>
      <c r="AAB48" s="462"/>
      <c r="AAC48" s="462"/>
      <c r="AAD48" s="462"/>
      <c r="AAE48" s="462"/>
      <c r="AAF48" s="462"/>
      <c r="AAG48" s="462"/>
      <c r="AAH48" s="462"/>
      <c r="AAI48" s="462"/>
      <c r="AAJ48" s="462"/>
      <c r="AAK48" s="462"/>
      <c r="AAL48" s="462"/>
      <c r="AAM48" s="462"/>
      <c r="AAN48" s="462"/>
      <c r="AAO48" s="462"/>
      <c r="AAP48" s="462"/>
      <c r="AAQ48" s="462"/>
      <c r="AAR48" s="462"/>
      <c r="AAS48" s="462"/>
      <c r="AAT48" s="462"/>
      <c r="AAU48" s="462"/>
      <c r="AAV48" s="462"/>
      <c r="AAW48" s="462"/>
      <c r="AAX48" s="462"/>
      <c r="AAY48" s="462"/>
      <c r="AAZ48" s="462"/>
      <c r="ABA48" s="462"/>
      <c r="ABB48" s="462"/>
      <c r="ABC48" s="462"/>
      <c r="ABD48" s="462"/>
      <c r="ABE48" s="462"/>
      <c r="ABF48" s="462"/>
      <c r="ABG48" s="462"/>
      <c r="ABH48" s="462"/>
      <c r="ABI48" s="462"/>
      <c r="ABJ48" s="462"/>
      <c r="ABK48" s="462"/>
      <c r="ABL48" s="462"/>
      <c r="ABM48" s="462"/>
      <c r="ABN48" s="462"/>
      <c r="ABO48" s="462"/>
      <c r="ABP48" s="462"/>
      <c r="ABQ48" s="462"/>
      <c r="ABR48" s="462"/>
      <c r="ABS48" s="462"/>
      <c r="ABT48" s="462"/>
      <c r="ABU48" s="462"/>
      <c r="ABV48" s="462"/>
      <c r="ABW48" s="462"/>
      <c r="ABX48" s="462"/>
      <c r="ABY48" s="462"/>
      <c r="ABZ48" s="462"/>
      <c r="ACA48" s="462"/>
      <c r="ACB48" s="462"/>
      <c r="ACC48" s="462"/>
      <c r="ACD48" s="462"/>
      <c r="ACE48" s="462"/>
      <c r="ACF48" s="462"/>
      <c r="ACG48" s="462"/>
      <c r="ACH48" s="462"/>
      <c r="ACI48" s="462"/>
      <c r="ACJ48" s="462"/>
      <c r="ACK48" s="462"/>
      <c r="ACL48" s="462"/>
      <c r="ACM48" s="462"/>
      <c r="ACN48" s="462"/>
      <c r="ACO48" s="462"/>
      <c r="ACP48" s="462"/>
      <c r="ACQ48" s="462"/>
      <c r="ACR48" s="462"/>
      <c r="ACS48" s="462"/>
      <c r="ACT48" s="462"/>
      <c r="ACU48" s="462"/>
      <c r="ACV48" s="462"/>
      <c r="ACW48" s="462"/>
      <c r="ACX48" s="462"/>
      <c r="ACY48" s="462"/>
      <c r="ACZ48" s="462"/>
      <c r="ADA48" s="462"/>
      <c r="ADB48" s="462"/>
      <c r="ADC48" s="462"/>
      <c r="ADD48" s="462"/>
      <c r="ADE48" s="462"/>
      <c r="ADF48" s="462"/>
      <c r="ADG48" s="462"/>
      <c r="ADH48" s="462"/>
      <c r="ADI48" s="462"/>
      <c r="ADJ48" s="462"/>
      <c r="ADK48" s="462"/>
      <c r="ADL48" s="462"/>
      <c r="ADM48" s="462"/>
      <c r="ADN48" s="462"/>
      <c r="ADO48" s="462"/>
      <c r="ADP48" s="462"/>
      <c r="ADQ48" s="462"/>
      <c r="ADR48" s="462"/>
      <c r="ADS48" s="462"/>
      <c r="ADT48" s="462"/>
      <c r="ADU48" s="462"/>
      <c r="ADV48" s="462"/>
      <c r="ADW48" s="462"/>
      <c r="ADX48" s="462"/>
      <c r="ADY48" s="462"/>
      <c r="ADZ48" s="462"/>
      <c r="AEA48" s="462"/>
      <c r="AEB48" s="462"/>
      <c r="AEC48" s="462"/>
      <c r="AED48" s="462"/>
      <c r="AEE48" s="462"/>
      <c r="AEF48" s="462"/>
      <c r="AEG48" s="462"/>
      <c r="AEH48" s="462"/>
      <c r="AEI48" s="462"/>
      <c r="AEJ48" s="462"/>
      <c r="AEK48" s="462"/>
      <c r="AEL48" s="462"/>
      <c r="AEM48" s="462"/>
      <c r="AEN48" s="462"/>
      <c r="AEO48" s="462"/>
      <c r="AEP48" s="462"/>
      <c r="AEQ48" s="462"/>
      <c r="AER48" s="462"/>
      <c r="AES48" s="462"/>
      <c r="AET48" s="462"/>
      <c r="AEU48" s="462"/>
      <c r="AEV48" s="462"/>
      <c r="AEW48" s="462"/>
      <c r="AEX48" s="462"/>
      <c r="AEY48" s="462"/>
      <c r="AEZ48" s="462"/>
      <c r="AFA48" s="462"/>
      <c r="AFB48" s="462"/>
      <c r="AFC48" s="462"/>
      <c r="AFD48" s="462"/>
      <c r="AFE48" s="462"/>
      <c r="AFF48" s="462"/>
      <c r="AFG48" s="462"/>
      <c r="AFH48" s="462"/>
      <c r="AFI48" s="462"/>
      <c r="AFJ48" s="462"/>
      <c r="AFK48" s="462"/>
      <c r="AFL48" s="462"/>
      <c r="AFM48" s="462"/>
      <c r="AFN48" s="462"/>
      <c r="AFO48" s="462"/>
      <c r="AFP48" s="462"/>
      <c r="AFQ48" s="462"/>
      <c r="AFR48" s="462"/>
      <c r="AFS48" s="462"/>
      <c r="AFT48" s="462"/>
      <c r="AFU48" s="462"/>
    </row>
    <row r="49" spans="1:853" s="466" customFormat="1">
      <c r="A49" s="14"/>
      <c r="B49" s="11"/>
      <c r="C49" s="11" t="s">
        <v>1249</v>
      </c>
      <c r="D49" s="11"/>
      <c r="E49" s="362"/>
      <c r="F49" s="362"/>
      <c r="G49" s="362"/>
      <c r="H49" s="362"/>
      <c r="I49" s="362"/>
      <c r="J49" s="362"/>
      <c r="K49" s="362"/>
      <c r="L49" s="362"/>
      <c r="M49" s="362"/>
      <c r="N49" s="362"/>
      <c r="O49" s="362"/>
      <c r="P49" s="362"/>
      <c r="Q49" s="362"/>
      <c r="R49" s="362"/>
      <c r="S49" s="362"/>
      <c r="T49" s="362"/>
      <c r="U49" s="362"/>
      <c r="V49" s="362"/>
      <c r="W49" s="362"/>
      <c r="X49" s="362"/>
      <c r="Y49" s="362"/>
      <c r="Z49" s="362"/>
      <c r="AA49" s="362"/>
      <c r="AB49" s="362"/>
      <c r="AC49" s="362"/>
      <c r="AD49" s="362"/>
      <c r="AE49" s="362"/>
      <c r="AF49" s="362"/>
      <c r="AG49" s="362"/>
      <c r="AH49" s="362"/>
      <c r="AI49" s="362"/>
      <c r="AJ49" s="362"/>
      <c r="AK49" s="362"/>
      <c r="AL49" s="362"/>
      <c r="AM49" s="362"/>
      <c r="AN49" s="362"/>
      <c r="AO49" s="362"/>
      <c r="AP49" s="362"/>
      <c r="AQ49" s="362"/>
      <c r="AR49" s="362"/>
      <c r="AS49" s="362"/>
      <c r="AT49" s="362"/>
      <c r="AU49" s="362"/>
      <c r="AV49" s="362"/>
      <c r="AW49" s="362"/>
      <c r="AX49" s="362"/>
      <c r="AY49" s="362"/>
      <c r="AZ49" s="362"/>
      <c r="BA49" s="362"/>
      <c r="BB49" s="362"/>
      <c r="BC49" s="362"/>
      <c r="BD49" s="362"/>
      <c r="BE49" s="362"/>
      <c r="BF49" s="362"/>
      <c r="BG49" s="362"/>
      <c r="BH49" s="362"/>
      <c r="BI49" s="362"/>
      <c r="BJ49" s="362"/>
      <c r="BK49" s="362"/>
      <c r="BL49" s="362"/>
      <c r="BM49" s="362"/>
      <c r="BN49" s="362"/>
      <c r="BO49" s="462"/>
      <c r="BP49" s="462"/>
      <c r="BQ49" s="462"/>
      <c r="BR49" s="462"/>
      <c r="BS49" s="462"/>
      <c r="BT49" s="462"/>
      <c r="BU49" s="462"/>
      <c r="BV49" s="462"/>
      <c r="BW49" s="462"/>
      <c r="BX49" s="462"/>
      <c r="BY49" s="462"/>
      <c r="BZ49" s="462"/>
      <c r="CA49" s="462"/>
      <c r="CB49" s="462"/>
      <c r="CC49" s="462"/>
      <c r="CD49" s="462"/>
      <c r="CE49" s="462"/>
      <c r="CF49" s="462"/>
      <c r="CG49" s="462"/>
      <c r="CH49" s="462"/>
      <c r="CI49" s="462"/>
      <c r="CJ49" s="462"/>
      <c r="CK49" s="462"/>
      <c r="CL49" s="462"/>
      <c r="CM49" s="462"/>
      <c r="CN49" s="462"/>
      <c r="CO49" s="462"/>
      <c r="CP49" s="462"/>
      <c r="CQ49" s="462"/>
      <c r="CR49" s="462"/>
      <c r="CS49" s="462"/>
      <c r="CT49" s="462"/>
      <c r="CU49" s="462"/>
      <c r="CV49" s="462"/>
      <c r="CW49" s="462"/>
      <c r="CX49" s="462"/>
      <c r="CY49" s="462"/>
      <c r="CZ49" s="462"/>
      <c r="DA49" s="462"/>
      <c r="DB49" s="462"/>
      <c r="DC49" s="462"/>
      <c r="DD49" s="462"/>
      <c r="DE49" s="462"/>
      <c r="DF49" s="462"/>
      <c r="DG49" s="462"/>
      <c r="DH49" s="462"/>
      <c r="DI49" s="462"/>
      <c r="DJ49" s="462"/>
      <c r="DK49" s="462"/>
      <c r="DL49" s="462"/>
      <c r="DM49" s="462"/>
      <c r="DN49" s="462"/>
      <c r="DO49" s="462"/>
      <c r="DP49" s="462"/>
      <c r="DQ49" s="462"/>
      <c r="DR49" s="462"/>
      <c r="DS49" s="462"/>
      <c r="DT49" s="462"/>
      <c r="DU49" s="462"/>
      <c r="DV49" s="462"/>
      <c r="DW49" s="462"/>
      <c r="DX49" s="462"/>
      <c r="DY49" s="462"/>
      <c r="DZ49" s="462"/>
      <c r="EA49" s="462"/>
      <c r="EB49" s="462"/>
      <c r="EC49" s="462"/>
      <c r="ED49" s="462"/>
      <c r="EE49" s="462"/>
      <c r="EF49" s="462"/>
      <c r="EG49" s="462"/>
      <c r="EH49" s="462"/>
      <c r="EI49" s="462"/>
      <c r="EJ49" s="462"/>
      <c r="EK49" s="462"/>
      <c r="EL49" s="462"/>
      <c r="EM49" s="462"/>
      <c r="EN49" s="462"/>
      <c r="EO49" s="462"/>
      <c r="EP49" s="462"/>
      <c r="EQ49" s="462"/>
      <c r="ER49" s="462"/>
      <c r="ES49" s="462"/>
      <c r="ET49" s="462"/>
      <c r="EU49" s="462"/>
      <c r="EV49" s="462"/>
      <c r="EW49" s="462"/>
      <c r="EX49" s="462"/>
      <c r="EY49" s="462"/>
      <c r="EZ49" s="462"/>
      <c r="FA49" s="462"/>
      <c r="FB49" s="462"/>
      <c r="FC49" s="462"/>
      <c r="FD49" s="462"/>
      <c r="FE49" s="462"/>
      <c r="FF49" s="462"/>
      <c r="FG49" s="462"/>
      <c r="FH49" s="462"/>
      <c r="FI49" s="462"/>
      <c r="FJ49" s="462"/>
      <c r="FK49" s="462"/>
      <c r="FL49" s="462"/>
      <c r="FM49" s="462"/>
      <c r="FN49" s="462"/>
      <c r="FO49" s="462"/>
      <c r="FP49" s="462"/>
      <c r="FQ49" s="462"/>
      <c r="FR49" s="462"/>
      <c r="FS49" s="462"/>
      <c r="FT49" s="462"/>
      <c r="FU49" s="462"/>
      <c r="FV49" s="462"/>
      <c r="FW49" s="462"/>
      <c r="FX49" s="462"/>
      <c r="FY49" s="462"/>
      <c r="FZ49" s="462"/>
      <c r="GA49" s="462"/>
      <c r="GB49" s="462"/>
      <c r="GC49" s="462"/>
      <c r="GD49" s="462"/>
      <c r="GE49" s="462"/>
      <c r="GF49" s="462"/>
      <c r="GG49" s="462"/>
      <c r="GH49" s="462"/>
      <c r="GI49" s="462"/>
      <c r="GJ49" s="462"/>
      <c r="GK49" s="462"/>
      <c r="GL49" s="462"/>
      <c r="GM49" s="462"/>
      <c r="GN49" s="462"/>
      <c r="GO49" s="462"/>
      <c r="GP49" s="462"/>
      <c r="GQ49" s="462"/>
      <c r="GR49" s="462"/>
      <c r="GS49" s="462"/>
      <c r="GT49" s="462"/>
      <c r="GU49" s="462"/>
      <c r="GV49" s="462"/>
      <c r="GW49" s="462"/>
      <c r="GX49" s="462"/>
      <c r="GY49" s="462"/>
      <c r="GZ49" s="462"/>
      <c r="HA49" s="462"/>
      <c r="HB49" s="462"/>
      <c r="HC49" s="462"/>
      <c r="HD49" s="462"/>
      <c r="HE49" s="462"/>
      <c r="HF49" s="462"/>
      <c r="HG49" s="462"/>
      <c r="HH49" s="462"/>
      <c r="HI49" s="462"/>
      <c r="HJ49" s="462"/>
      <c r="HK49" s="462"/>
      <c r="HL49" s="462"/>
      <c r="HM49" s="462"/>
      <c r="HN49" s="462"/>
      <c r="HO49" s="462"/>
      <c r="HP49" s="462"/>
      <c r="HQ49" s="462"/>
      <c r="HR49" s="462"/>
      <c r="HS49" s="462"/>
      <c r="HT49" s="462"/>
      <c r="HU49" s="462"/>
      <c r="HV49" s="462"/>
      <c r="HW49" s="462"/>
      <c r="HX49" s="462"/>
      <c r="HY49" s="462"/>
      <c r="HZ49" s="462"/>
      <c r="IA49" s="462"/>
      <c r="IB49" s="462"/>
      <c r="IC49" s="462"/>
      <c r="ID49" s="462"/>
      <c r="IE49" s="462"/>
      <c r="IF49" s="462"/>
      <c r="IG49" s="462"/>
      <c r="IH49" s="462"/>
      <c r="II49" s="462"/>
      <c r="IJ49" s="462"/>
      <c r="IK49" s="462"/>
      <c r="IL49" s="462"/>
      <c r="IM49" s="462"/>
      <c r="IN49" s="462"/>
      <c r="IO49" s="462"/>
      <c r="IP49" s="462"/>
      <c r="IQ49" s="462"/>
      <c r="IR49" s="462"/>
      <c r="IS49" s="462"/>
      <c r="IT49" s="462"/>
      <c r="IU49" s="462"/>
      <c r="IV49" s="462"/>
      <c r="IW49" s="462"/>
      <c r="IX49" s="462"/>
      <c r="IY49" s="462"/>
      <c r="IZ49" s="462"/>
      <c r="JA49" s="462"/>
      <c r="JB49" s="462"/>
      <c r="JC49" s="462"/>
      <c r="JD49" s="462"/>
      <c r="JE49" s="462"/>
      <c r="JF49" s="462"/>
      <c r="JG49" s="462"/>
      <c r="JH49" s="462"/>
      <c r="JI49" s="462"/>
      <c r="JJ49" s="462"/>
      <c r="JK49" s="462"/>
      <c r="JL49" s="462"/>
      <c r="JM49" s="462"/>
      <c r="JN49" s="462"/>
      <c r="JO49" s="462"/>
      <c r="JP49" s="462"/>
      <c r="JQ49" s="462"/>
      <c r="JR49" s="462"/>
      <c r="JS49" s="462"/>
      <c r="JT49" s="462"/>
      <c r="JU49" s="462"/>
      <c r="JV49" s="462"/>
      <c r="JW49" s="462"/>
      <c r="JX49" s="462"/>
      <c r="JY49" s="462"/>
      <c r="JZ49" s="462"/>
      <c r="KA49" s="462"/>
      <c r="KB49" s="462"/>
      <c r="KC49" s="462"/>
      <c r="KD49" s="462"/>
      <c r="KE49" s="462"/>
      <c r="KF49" s="462"/>
      <c r="KG49" s="462"/>
      <c r="KH49" s="462"/>
      <c r="KI49" s="462"/>
      <c r="KJ49" s="462"/>
      <c r="KK49" s="462"/>
      <c r="KL49" s="462"/>
      <c r="KM49" s="462"/>
      <c r="KN49" s="462"/>
      <c r="KO49" s="462"/>
      <c r="KP49" s="462"/>
      <c r="KQ49" s="462"/>
      <c r="KR49" s="462"/>
      <c r="KS49" s="462"/>
      <c r="KT49" s="462"/>
      <c r="KU49" s="462"/>
      <c r="KV49" s="462"/>
      <c r="KW49" s="462"/>
      <c r="KX49" s="462"/>
      <c r="KY49" s="462"/>
      <c r="KZ49" s="462"/>
      <c r="LA49" s="462"/>
      <c r="LB49" s="462"/>
      <c r="LC49" s="462"/>
      <c r="LD49" s="462"/>
      <c r="LE49" s="462"/>
      <c r="LF49" s="462"/>
      <c r="LG49" s="462"/>
      <c r="LH49" s="462"/>
      <c r="LI49" s="462"/>
      <c r="LJ49" s="462"/>
      <c r="LK49" s="462"/>
      <c r="LL49" s="462"/>
      <c r="LM49" s="462"/>
      <c r="LN49" s="462"/>
      <c r="LO49" s="462"/>
      <c r="LP49" s="462"/>
      <c r="LQ49" s="462"/>
      <c r="LR49" s="462"/>
      <c r="LS49" s="462"/>
      <c r="LT49" s="462"/>
      <c r="LU49" s="462"/>
      <c r="LV49" s="462"/>
      <c r="LW49" s="462"/>
      <c r="LX49" s="462"/>
      <c r="LY49" s="462"/>
      <c r="LZ49" s="462"/>
      <c r="MA49" s="462"/>
      <c r="MB49" s="462"/>
      <c r="MC49" s="462"/>
      <c r="MD49" s="462"/>
      <c r="ME49" s="462"/>
      <c r="MF49" s="462"/>
      <c r="MG49" s="462"/>
      <c r="MH49" s="462"/>
      <c r="MI49" s="462"/>
      <c r="MJ49" s="462"/>
      <c r="MK49" s="462"/>
      <c r="ML49" s="462"/>
      <c r="MM49" s="462"/>
      <c r="MN49" s="462"/>
      <c r="MO49" s="462"/>
      <c r="MP49" s="462"/>
      <c r="MQ49" s="462"/>
      <c r="MR49" s="462"/>
      <c r="MS49" s="462"/>
      <c r="MT49" s="462"/>
      <c r="MU49" s="462"/>
      <c r="MV49" s="462"/>
      <c r="MW49" s="462"/>
      <c r="MX49" s="462"/>
      <c r="MY49" s="462"/>
      <c r="MZ49" s="462"/>
      <c r="NA49" s="462"/>
      <c r="NB49" s="462"/>
      <c r="NC49" s="462"/>
      <c r="ND49" s="462"/>
      <c r="NE49" s="462"/>
      <c r="NF49" s="462"/>
      <c r="NG49" s="462"/>
      <c r="NH49" s="462"/>
      <c r="NI49" s="462"/>
      <c r="NJ49" s="462"/>
      <c r="NK49" s="462"/>
      <c r="NL49" s="462"/>
      <c r="NM49" s="462"/>
      <c r="NN49" s="462"/>
      <c r="NO49" s="462"/>
      <c r="NP49" s="462"/>
      <c r="NQ49" s="462"/>
      <c r="NR49" s="462"/>
      <c r="NS49" s="462"/>
      <c r="NT49" s="462"/>
      <c r="NU49" s="462"/>
      <c r="NV49" s="462"/>
      <c r="NW49" s="462"/>
      <c r="NX49" s="462"/>
      <c r="NY49" s="462"/>
      <c r="NZ49" s="462"/>
      <c r="OA49" s="462"/>
      <c r="OB49" s="462"/>
      <c r="OC49" s="462"/>
      <c r="OD49" s="462"/>
      <c r="OE49" s="462"/>
      <c r="OF49" s="462"/>
      <c r="OG49" s="462"/>
      <c r="OH49" s="462"/>
      <c r="OI49" s="462"/>
      <c r="OJ49" s="462"/>
      <c r="OK49" s="462"/>
      <c r="OL49" s="462"/>
      <c r="OM49" s="462"/>
      <c r="ON49" s="462"/>
      <c r="OO49" s="462"/>
      <c r="OP49" s="462"/>
      <c r="OQ49" s="462"/>
      <c r="OR49" s="462"/>
      <c r="OS49" s="462"/>
      <c r="OT49" s="462"/>
      <c r="OU49" s="462"/>
      <c r="OV49" s="462"/>
      <c r="OW49" s="462"/>
      <c r="OX49" s="462"/>
      <c r="OY49" s="462"/>
      <c r="OZ49" s="462"/>
      <c r="PA49" s="462"/>
      <c r="PB49" s="462"/>
      <c r="PC49" s="462"/>
      <c r="PD49" s="462"/>
      <c r="PE49" s="462"/>
      <c r="PF49" s="462"/>
      <c r="PG49" s="462"/>
      <c r="PH49" s="462"/>
      <c r="PI49" s="462"/>
      <c r="PJ49" s="462"/>
      <c r="PK49" s="462"/>
      <c r="PL49" s="462"/>
      <c r="PM49" s="462"/>
      <c r="PN49" s="462"/>
      <c r="PO49" s="462"/>
      <c r="PP49" s="462"/>
      <c r="PQ49" s="462"/>
      <c r="PR49" s="462"/>
      <c r="PS49" s="462"/>
      <c r="PT49" s="462"/>
      <c r="PU49" s="462"/>
      <c r="PV49" s="462"/>
      <c r="PW49" s="462"/>
      <c r="PX49" s="462"/>
      <c r="PY49" s="462"/>
      <c r="PZ49" s="462"/>
      <c r="QA49" s="462"/>
      <c r="QB49" s="462"/>
      <c r="QC49" s="462"/>
      <c r="QD49" s="462"/>
      <c r="QE49" s="462"/>
      <c r="QF49" s="462"/>
      <c r="QG49" s="462"/>
      <c r="QH49" s="462"/>
      <c r="QI49" s="462"/>
      <c r="QJ49" s="462"/>
      <c r="QK49" s="462"/>
      <c r="QL49" s="462"/>
      <c r="QM49" s="462"/>
      <c r="QN49" s="462"/>
      <c r="QO49" s="462"/>
      <c r="QP49" s="462"/>
      <c r="QQ49" s="462"/>
      <c r="QR49" s="462"/>
      <c r="QS49" s="462"/>
      <c r="QT49" s="462"/>
      <c r="QU49" s="462"/>
      <c r="QV49" s="462"/>
      <c r="QW49" s="462"/>
      <c r="QX49" s="462"/>
      <c r="QY49" s="462"/>
      <c r="QZ49" s="462"/>
      <c r="RA49" s="462"/>
      <c r="RB49" s="462"/>
      <c r="RC49" s="462"/>
      <c r="RD49" s="462"/>
      <c r="RE49" s="462"/>
      <c r="RF49" s="462"/>
      <c r="RG49" s="462"/>
      <c r="RH49" s="462"/>
      <c r="RI49" s="462"/>
      <c r="RJ49" s="462"/>
      <c r="RK49" s="462"/>
      <c r="RL49" s="462"/>
      <c r="RM49" s="462"/>
      <c r="RN49" s="462"/>
      <c r="RO49" s="462"/>
      <c r="RP49" s="462"/>
      <c r="RQ49" s="462"/>
      <c r="RR49" s="462"/>
      <c r="RS49" s="462"/>
      <c r="RT49" s="462"/>
      <c r="RU49" s="462"/>
      <c r="RV49" s="462"/>
      <c r="RW49" s="462"/>
      <c r="RX49" s="462"/>
      <c r="RY49" s="462"/>
      <c r="RZ49" s="462"/>
      <c r="SA49" s="462"/>
      <c r="SB49" s="462"/>
      <c r="SC49" s="462"/>
      <c r="SD49" s="462"/>
      <c r="SE49" s="462"/>
      <c r="SF49" s="462"/>
      <c r="SG49" s="462"/>
      <c r="SH49" s="462"/>
      <c r="SI49" s="462"/>
      <c r="SJ49" s="462"/>
      <c r="SK49" s="462"/>
      <c r="SL49" s="462"/>
      <c r="SM49" s="462"/>
      <c r="SN49" s="462"/>
      <c r="SO49" s="462"/>
      <c r="SP49" s="462"/>
      <c r="SQ49" s="462"/>
      <c r="SR49" s="462"/>
      <c r="SS49" s="462"/>
      <c r="ST49" s="462"/>
      <c r="SU49" s="462"/>
      <c r="SV49" s="462"/>
      <c r="SW49" s="462"/>
      <c r="SX49" s="462"/>
      <c r="SY49" s="462"/>
      <c r="SZ49" s="462"/>
      <c r="TA49" s="462"/>
      <c r="TB49" s="462"/>
      <c r="TC49" s="462"/>
      <c r="TD49" s="462"/>
      <c r="TE49" s="462"/>
      <c r="TF49" s="462"/>
      <c r="TG49" s="462"/>
      <c r="TH49" s="462"/>
      <c r="TI49" s="462"/>
      <c r="TJ49" s="462"/>
      <c r="TK49" s="462"/>
      <c r="TL49" s="462"/>
      <c r="TM49" s="462"/>
      <c r="TN49" s="462"/>
      <c r="TO49" s="462"/>
      <c r="TP49" s="462"/>
      <c r="TQ49" s="462"/>
      <c r="TR49" s="462"/>
      <c r="TS49" s="462"/>
      <c r="TT49" s="462"/>
      <c r="TU49" s="462"/>
      <c r="TV49" s="462"/>
      <c r="TW49" s="462"/>
      <c r="TX49" s="462"/>
      <c r="TY49" s="462"/>
      <c r="TZ49" s="462"/>
      <c r="UA49" s="462"/>
      <c r="UB49" s="462"/>
      <c r="UC49" s="462"/>
      <c r="UD49" s="462"/>
      <c r="UE49" s="462"/>
      <c r="UF49" s="462"/>
      <c r="UG49" s="462"/>
      <c r="UH49" s="462"/>
      <c r="UI49" s="462"/>
      <c r="UJ49" s="462"/>
      <c r="UK49" s="462"/>
      <c r="UL49" s="462"/>
      <c r="UM49" s="462"/>
      <c r="UN49" s="462"/>
      <c r="UO49" s="462"/>
      <c r="UP49" s="462"/>
      <c r="UQ49" s="462"/>
      <c r="UR49" s="462"/>
      <c r="US49" s="462"/>
      <c r="UT49" s="462"/>
      <c r="UU49" s="462"/>
      <c r="UV49" s="462"/>
      <c r="UW49" s="462"/>
      <c r="UX49" s="462"/>
      <c r="UY49" s="462"/>
      <c r="UZ49" s="462"/>
      <c r="VA49" s="462"/>
      <c r="VB49" s="462"/>
      <c r="VC49" s="462"/>
      <c r="VD49" s="462"/>
      <c r="VE49" s="462"/>
      <c r="VF49" s="462"/>
      <c r="VG49" s="462"/>
      <c r="VH49" s="462"/>
      <c r="VI49" s="462"/>
      <c r="VJ49" s="462"/>
      <c r="VK49" s="462"/>
      <c r="VL49" s="462"/>
      <c r="VM49" s="462"/>
      <c r="VN49" s="462"/>
      <c r="VO49" s="462"/>
      <c r="VP49" s="462"/>
      <c r="VQ49" s="462"/>
      <c r="VR49" s="462"/>
      <c r="VS49" s="462"/>
      <c r="VT49" s="462"/>
      <c r="VU49" s="462"/>
      <c r="VV49" s="462"/>
      <c r="VW49" s="462"/>
      <c r="VX49" s="462"/>
      <c r="VY49" s="462"/>
      <c r="VZ49" s="462"/>
      <c r="WA49" s="462"/>
      <c r="WB49" s="462"/>
      <c r="WC49" s="462"/>
      <c r="WD49" s="462"/>
      <c r="WE49" s="462"/>
      <c r="WF49" s="462"/>
      <c r="WG49" s="462"/>
      <c r="WH49" s="462"/>
      <c r="WI49" s="462"/>
      <c r="WJ49" s="462"/>
      <c r="WK49" s="462"/>
      <c r="WL49" s="462"/>
      <c r="WM49" s="462"/>
      <c r="WN49" s="462"/>
      <c r="WO49" s="462"/>
      <c r="WP49" s="462"/>
      <c r="WQ49" s="462"/>
      <c r="WR49" s="462"/>
      <c r="WS49" s="462"/>
      <c r="WT49" s="462"/>
      <c r="WU49" s="462"/>
      <c r="WV49" s="462"/>
      <c r="WW49" s="462"/>
      <c r="WX49" s="462"/>
      <c r="WY49" s="462"/>
      <c r="WZ49" s="462"/>
      <c r="XA49" s="462"/>
      <c r="XB49" s="462"/>
      <c r="XC49" s="462"/>
      <c r="XD49" s="462"/>
      <c r="XE49" s="462"/>
      <c r="XF49" s="462"/>
      <c r="XG49" s="462"/>
      <c r="XH49" s="462"/>
      <c r="XI49" s="462"/>
      <c r="XJ49" s="462"/>
      <c r="XK49" s="462"/>
      <c r="XL49" s="462"/>
      <c r="XM49" s="462"/>
      <c r="XN49" s="462"/>
      <c r="XO49" s="462"/>
      <c r="XP49" s="462"/>
      <c r="XQ49" s="462"/>
      <c r="XR49" s="462"/>
      <c r="XS49" s="462"/>
      <c r="XT49" s="462"/>
      <c r="XU49" s="462"/>
      <c r="XV49" s="462"/>
      <c r="XW49" s="462"/>
      <c r="XX49" s="462"/>
      <c r="XY49" s="462"/>
      <c r="XZ49" s="462"/>
      <c r="YA49" s="462"/>
      <c r="YB49" s="462"/>
      <c r="YC49" s="462"/>
      <c r="YD49" s="462"/>
      <c r="YE49" s="462"/>
      <c r="YF49" s="462"/>
      <c r="YG49" s="462"/>
      <c r="YH49" s="462"/>
      <c r="YI49" s="462"/>
      <c r="YJ49" s="462"/>
      <c r="YK49" s="462"/>
      <c r="YL49" s="462"/>
      <c r="YM49" s="462"/>
      <c r="YN49" s="462"/>
      <c r="YO49" s="462"/>
      <c r="YP49" s="462"/>
      <c r="YQ49" s="462"/>
      <c r="YR49" s="462"/>
      <c r="YS49" s="462"/>
      <c r="YT49" s="462"/>
      <c r="YU49" s="462"/>
      <c r="YV49" s="462"/>
      <c r="YW49" s="462"/>
      <c r="YX49" s="462"/>
      <c r="YY49" s="462"/>
      <c r="YZ49" s="462"/>
      <c r="ZA49" s="462"/>
      <c r="ZB49" s="462"/>
      <c r="ZC49" s="462"/>
      <c r="ZD49" s="462"/>
      <c r="ZE49" s="462"/>
      <c r="ZF49" s="462"/>
      <c r="ZG49" s="462"/>
      <c r="ZH49" s="462"/>
      <c r="ZI49" s="462"/>
      <c r="ZJ49" s="462"/>
      <c r="ZK49" s="462"/>
      <c r="ZL49" s="462"/>
      <c r="ZM49" s="462"/>
      <c r="ZN49" s="462"/>
      <c r="ZO49" s="462"/>
      <c r="ZP49" s="462"/>
      <c r="ZQ49" s="462"/>
      <c r="ZR49" s="462"/>
      <c r="ZS49" s="462"/>
      <c r="ZT49" s="462"/>
      <c r="ZU49" s="462"/>
      <c r="ZV49" s="462"/>
      <c r="ZW49" s="462"/>
      <c r="ZX49" s="462"/>
      <c r="ZY49" s="462"/>
      <c r="ZZ49" s="462"/>
      <c r="AAA49" s="462"/>
      <c r="AAB49" s="462"/>
      <c r="AAC49" s="462"/>
      <c r="AAD49" s="462"/>
      <c r="AAE49" s="462"/>
      <c r="AAF49" s="462"/>
      <c r="AAG49" s="462"/>
      <c r="AAH49" s="462"/>
      <c r="AAI49" s="462"/>
      <c r="AAJ49" s="462"/>
      <c r="AAK49" s="462"/>
      <c r="AAL49" s="462"/>
      <c r="AAM49" s="462"/>
      <c r="AAN49" s="462"/>
      <c r="AAO49" s="462"/>
      <c r="AAP49" s="462"/>
      <c r="AAQ49" s="462"/>
      <c r="AAR49" s="462"/>
      <c r="AAS49" s="462"/>
      <c r="AAT49" s="462"/>
      <c r="AAU49" s="462"/>
      <c r="AAV49" s="462"/>
      <c r="AAW49" s="462"/>
      <c r="AAX49" s="462"/>
      <c r="AAY49" s="462"/>
      <c r="AAZ49" s="462"/>
      <c r="ABA49" s="462"/>
      <c r="ABB49" s="462"/>
      <c r="ABC49" s="462"/>
      <c r="ABD49" s="462"/>
      <c r="ABE49" s="462"/>
      <c r="ABF49" s="462"/>
      <c r="ABG49" s="462"/>
      <c r="ABH49" s="462"/>
      <c r="ABI49" s="462"/>
      <c r="ABJ49" s="462"/>
      <c r="ABK49" s="462"/>
      <c r="ABL49" s="462"/>
      <c r="ABM49" s="462"/>
      <c r="ABN49" s="462"/>
      <c r="ABO49" s="462"/>
      <c r="ABP49" s="462"/>
      <c r="ABQ49" s="462"/>
      <c r="ABR49" s="462"/>
      <c r="ABS49" s="462"/>
      <c r="ABT49" s="462"/>
      <c r="ABU49" s="462"/>
      <c r="ABV49" s="462"/>
      <c r="ABW49" s="462"/>
      <c r="ABX49" s="462"/>
      <c r="ABY49" s="462"/>
      <c r="ABZ49" s="462"/>
      <c r="ACA49" s="462"/>
      <c r="ACB49" s="462"/>
      <c r="ACC49" s="462"/>
      <c r="ACD49" s="462"/>
      <c r="ACE49" s="462"/>
      <c r="ACF49" s="462"/>
      <c r="ACG49" s="462"/>
      <c r="ACH49" s="462"/>
      <c r="ACI49" s="462"/>
      <c r="ACJ49" s="462"/>
      <c r="ACK49" s="462"/>
      <c r="ACL49" s="462"/>
      <c r="ACM49" s="462"/>
      <c r="ACN49" s="462"/>
      <c r="ACO49" s="462"/>
      <c r="ACP49" s="462"/>
      <c r="ACQ49" s="462"/>
      <c r="ACR49" s="462"/>
      <c r="ACS49" s="462"/>
      <c r="ACT49" s="462"/>
      <c r="ACU49" s="462"/>
      <c r="ACV49" s="462"/>
      <c r="ACW49" s="462"/>
      <c r="ACX49" s="462"/>
      <c r="ACY49" s="462"/>
      <c r="ACZ49" s="462"/>
      <c r="ADA49" s="462"/>
      <c r="ADB49" s="462"/>
      <c r="ADC49" s="462"/>
      <c r="ADD49" s="462"/>
      <c r="ADE49" s="462"/>
      <c r="ADF49" s="462"/>
      <c r="ADG49" s="462"/>
      <c r="ADH49" s="462"/>
      <c r="ADI49" s="462"/>
      <c r="ADJ49" s="462"/>
      <c r="ADK49" s="462"/>
      <c r="ADL49" s="462"/>
      <c r="ADM49" s="462"/>
      <c r="ADN49" s="462"/>
      <c r="ADO49" s="462"/>
      <c r="ADP49" s="462"/>
      <c r="ADQ49" s="462"/>
      <c r="ADR49" s="462"/>
      <c r="ADS49" s="462"/>
      <c r="ADT49" s="462"/>
      <c r="ADU49" s="462"/>
      <c r="ADV49" s="462"/>
      <c r="ADW49" s="462"/>
      <c r="ADX49" s="462"/>
      <c r="ADY49" s="462"/>
      <c r="ADZ49" s="462"/>
      <c r="AEA49" s="462"/>
      <c r="AEB49" s="462"/>
      <c r="AEC49" s="462"/>
      <c r="AED49" s="462"/>
      <c r="AEE49" s="462"/>
      <c r="AEF49" s="462"/>
      <c r="AEG49" s="462"/>
      <c r="AEH49" s="462"/>
      <c r="AEI49" s="462"/>
      <c r="AEJ49" s="462"/>
      <c r="AEK49" s="462"/>
      <c r="AEL49" s="462"/>
      <c r="AEM49" s="462"/>
      <c r="AEN49" s="462"/>
      <c r="AEO49" s="462"/>
      <c r="AEP49" s="462"/>
      <c r="AEQ49" s="462"/>
      <c r="AER49" s="462"/>
      <c r="AES49" s="462"/>
      <c r="AET49" s="462"/>
      <c r="AEU49" s="462"/>
      <c r="AEV49" s="462"/>
      <c r="AEW49" s="462"/>
      <c r="AEX49" s="462"/>
      <c r="AEY49" s="462"/>
      <c r="AEZ49" s="462"/>
      <c r="AFA49" s="462"/>
      <c r="AFB49" s="462"/>
      <c r="AFC49" s="462"/>
      <c r="AFD49" s="462"/>
      <c r="AFE49" s="462"/>
      <c r="AFF49" s="462"/>
      <c r="AFG49" s="462"/>
      <c r="AFH49" s="462"/>
      <c r="AFI49" s="462"/>
      <c r="AFJ49" s="462"/>
      <c r="AFK49" s="462"/>
      <c r="AFL49" s="462"/>
      <c r="AFM49" s="462"/>
      <c r="AFN49" s="462"/>
      <c r="AFO49" s="462"/>
      <c r="AFP49" s="462"/>
      <c r="AFQ49" s="462"/>
      <c r="AFR49" s="462"/>
      <c r="AFS49" s="462"/>
      <c r="AFT49" s="462"/>
      <c r="AFU49" s="462"/>
    </row>
    <row r="50" spans="1:853" s="466" customFormat="1">
      <c r="A50" s="14"/>
      <c r="B50" s="11"/>
      <c r="C50" s="11" t="s">
        <v>1250</v>
      </c>
      <c r="D50" s="11"/>
      <c r="E50" s="362"/>
      <c r="F50" s="362"/>
      <c r="G50" s="362"/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2"/>
      <c r="S50" s="362"/>
      <c r="T50" s="362"/>
      <c r="U50" s="362"/>
      <c r="V50" s="362"/>
      <c r="W50" s="362"/>
      <c r="X50" s="362"/>
      <c r="Y50" s="362"/>
      <c r="Z50" s="362"/>
      <c r="AA50" s="362"/>
      <c r="AB50" s="362"/>
      <c r="AC50" s="362"/>
      <c r="AD50" s="362"/>
      <c r="AE50" s="362"/>
      <c r="AF50" s="362"/>
      <c r="AG50" s="362"/>
      <c r="AH50" s="362"/>
      <c r="AI50" s="362"/>
      <c r="AJ50" s="362"/>
      <c r="AK50" s="362"/>
      <c r="AL50" s="362"/>
      <c r="AM50" s="362"/>
      <c r="AN50" s="362"/>
      <c r="AO50" s="362"/>
      <c r="AP50" s="362"/>
      <c r="AQ50" s="362"/>
      <c r="AR50" s="362"/>
      <c r="AS50" s="362"/>
      <c r="AT50" s="362"/>
      <c r="AU50" s="362"/>
      <c r="AV50" s="362"/>
      <c r="AW50" s="362"/>
      <c r="AX50" s="362"/>
      <c r="AY50" s="362"/>
      <c r="AZ50" s="362"/>
      <c r="BA50" s="362"/>
      <c r="BB50" s="362"/>
      <c r="BC50" s="362"/>
      <c r="BD50" s="362"/>
      <c r="BE50" s="362"/>
      <c r="BF50" s="362"/>
      <c r="BG50" s="362"/>
      <c r="BH50" s="362"/>
      <c r="BI50" s="362"/>
      <c r="BJ50" s="362"/>
      <c r="BK50" s="362"/>
      <c r="BL50" s="362"/>
      <c r="BM50" s="362"/>
      <c r="BN50" s="362"/>
      <c r="BO50" s="462"/>
      <c r="BP50" s="462"/>
      <c r="BQ50" s="462"/>
      <c r="BR50" s="462"/>
      <c r="BS50" s="462"/>
      <c r="BT50" s="462"/>
      <c r="BU50" s="462"/>
      <c r="BV50" s="462"/>
      <c r="BW50" s="462"/>
      <c r="BX50" s="462"/>
      <c r="BY50" s="462"/>
      <c r="BZ50" s="462"/>
      <c r="CA50" s="462"/>
      <c r="CB50" s="462"/>
      <c r="CC50" s="462"/>
      <c r="CD50" s="462"/>
      <c r="CE50" s="462"/>
      <c r="CF50" s="462"/>
      <c r="CG50" s="462"/>
      <c r="CH50" s="462"/>
      <c r="CI50" s="462"/>
      <c r="CJ50" s="462"/>
      <c r="CK50" s="462"/>
      <c r="CL50" s="462"/>
      <c r="CM50" s="462"/>
      <c r="CN50" s="462"/>
      <c r="CO50" s="462"/>
      <c r="CP50" s="462"/>
      <c r="CQ50" s="462"/>
      <c r="CR50" s="462"/>
      <c r="CS50" s="462"/>
      <c r="CT50" s="462"/>
      <c r="CU50" s="462"/>
      <c r="CV50" s="462"/>
      <c r="CW50" s="462"/>
      <c r="CX50" s="462"/>
      <c r="CY50" s="462"/>
      <c r="CZ50" s="462"/>
      <c r="DA50" s="462"/>
      <c r="DB50" s="462"/>
      <c r="DC50" s="462"/>
      <c r="DD50" s="462"/>
      <c r="DE50" s="462"/>
      <c r="DF50" s="462"/>
      <c r="DG50" s="462"/>
      <c r="DH50" s="462"/>
      <c r="DI50" s="462"/>
      <c r="DJ50" s="462"/>
      <c r="DK50" s="462"/>
      <c r="DL50" s="462"/>
      <c r="DM50" s="462"/>
      <c r="DN50" s="462"/>
      <c r="DO50" s="462"/>
      <c r="DP50" s="462"/>
      <c r="DQ50" s="462"/>
      <c r="DR50" s="462"/>
      <c r="DS50" s="462"/>
      <c r="DT50" s="462"/>
      <c r="DU50" s="462"/>
      <c r="DV50" s="462"/>
      <c r="DW50" s="462"/>
      <c r="DX50" s="462"/>
      <c r="DY50" s="462"/>
      <c r="DZ50" s="462"/>
      <c r="EA50" s="462"/>
      <c r="EB50" s="462"/>
      <c r="EC50" s="462"/>
      <c r="ED50" s="462"/>
      <c r="EE50" s="462"/>
      <c r="EF50" s="462"/>
      <c r="EG50" s="462"/>
      <c r="EH50" s="462"/>
      <c r="EI50" s="462"/>
      <c r="EJ50" s="462"/>
      <c r="EK50" s="462"/>
      <c r="EL50" s="462"/>
      <c r="EM50" s="462"/>
      <c r="EN50" s="462"/>
      <c r="EO50" s="462"/>
      <c r="EP50" s="462"/>
      <c r="EQ50" s="462"/>
      <c r="ER50" s="462"/>
      <c r="ES50" s="462"/>
      <c r="ET50" s="462"/>
      <c r="EU50" s="462"/>
      <c r="EV50" s="462"/>
      <c r="EW50" s="462"/>
      <c r="EX50" s="462"/>
      <c r="EY50" s="462"/>
      <c r="EZ50" s="462"/>
      <c r="FA50" s="462"/>
      <c r="FB50" s="462"/>
      <c r="FC50" s="462"/>
      <c r="FD50" s="462"/>
      <c r="FE50" s="462"/>
      <c r="FF50" s="462"/>
      <c r="FG50" s="462"/>
      <c r="FH50" s="462"/>
      <c r="FI50" s="462"/>
      <c r="FJ50" s="462"/>
      <c r="FK50" s="462"/>
      <c r="FL50" s="462"/>
      <c r="FM50" s="462"/>
      <c r="FN50" s="462"/>
      <c r="FO50" s="462"/>
      <c r="FP50" s="462"/>
      <c r="FQ50" s="462"/>
      <c r="FR50" s="462"/>
      <c r="FS50" s="462"/>
      <c r="FT50" s="462"/>
      <c r="FU50" s="462"/>
      <c r="FV50" s="462"/>
      <c r="FW50" s="462"/>
      <c r="FX50" s="462"/>
      <c r="FY50" s="462"/>
      <c r="FZ50" s="462"/>
      <c r="GA50" s="462"/>
      <c r="GB50" s="462"/>
      <c r="GC50" s="462"/>
      <c r="GD50" s="462"/>
      <c r="GE50" s="462"/>
      <c r="GF50" s="462"/>
      <c r="GG50" s="462"/>
      <c r="GH50" s="462"/>
      <c r="GI50" s="462"/>
      <c r="GJ50" s="462"/>
      <c r="GK50" s="462"/>
      <c r="GL50" s="462"/>
      <c r="GM50" s="462"/>
      <c r="GN50" s="462"/>
      <c r="GO50" s="462"/>
      <c r="GP50" s="462"/>
      <c r="GQ50" s="462"/>
      <c r="GR50" s="462"/>
      <c r="GS50" s="462"/>
      <c r="GT50" s="462"/>
      <c r="GU50" s="462"/>
      <c r="GV50" s="462"/>
      <c r="GW50" s="462"/>
      <c r="GX50" s="462"/>
      <c r="GY50" s="462"/>
      <c r="GZ50" s="462"/>
      <c r="HA50" s="462"/>
      <c r="HB50" s="462"/>
      <c r="HC50" s="462"/>
      <c r="HD50" s="462"/>
      <c r="HE50" s="462"/>
      <c r="HF50" s="462"/>
      <c r="HG50" s="462"/>
      <c r="HH50" s="462"/>
      <c r="HI50" s="462"/>
      <c r="HJ50" s="462"/>
      <c r="HK50" s="462"/>
      <c r="HL50" s="462"/>
      <c r="HM50" s="462"/>
      <c r="HN50" s="462"/>
      <c r="HO50" s="462"/>
      <c r="HP50" s="462"/>
      <c r="HQ50" s="462"/>
      <c r="HR50" s="462"/>
      <c r="HS50" s="462"/>
      <c r="HT50" s="462"/>
      <c r="HU50" s="462"/>
      <c r="HV50" s="462"/>
      <c r="HW50" s="462"/>
      <c r="HX50" s="462"/>
      <c r="HY50" s="462"/>
      <c r="HZ50" s="462"/>
      <c r="IA50" s="462"/>
      <c r="IB50" s="462"/>
      <c r="IC50" s="462"/>
      <c r="ID50" s="462"/>
      <c r="IE50" s="462"/>
      <c r="IF50" s="462"/>
      <c r="IG50" s="462"/>
      <c r="IH50" s="462"/>
      <c r="II50" s="462"/>
      <c r="IJ50" s="462"/>
      <c r="IK50" s="462"/>
      <c r="IL50" s="462"/>
      <c r="IM50" s="462"/>
      <c r="IN50" s="462"/>
      <c r="IO50" s="462"/>
      <c r="IP50" s="462"/>
      <c r="IQ50" s="462"/>
      <c r="IR50" s="462"/>
      <c r="IS50" s="462"/>
      <c r="IT50" s="462"/>
      <c r="IU50" s="462"/>
      <c r="IV50" s="462"/>
      <c r="IW50" s="462"/>
      <c r="IX50" s="462"/>
      <c r="IY50" s="462"/>
      <c r="IZ50" s="462"/>
      <c r="JA50" s="462"/>
      <c r="JB50" s="462"/>
      <c r="JC50" s="462"/>
      <c r="JD50" s="462"/>
      <c r="JE50" s="462"/>
      <c r="JF50" s="462"/>
      <c r="JG50" s="462"/>
      <c r="JH50" s="462"/>
      <c r="JI50" s="462"/>
      <c r="JJ50" s="462"/>
      <c r="JK50" s="462"/>
      <c r="JL50" s="462"/>
      <c r="JM50" s="462"/>
      <c r="JN50" s="462"/>
      <c r="JO50" s="462"/>
      <c r="JP50" s="462"/>
      <c r="JQ50" s="462"/>
      <c r="JR50" s="462"/>
      <c r="JS50" s="462"/>
      <c r="JT50" s="462"/>
      <c r="JU50" s="462"/>
      <c r="JV50" s="462"/>
      <c r="JW50" s="462"/>
      <c r="JX50" s="462"/>
      <c r="JY50" s="462"/>
      <c r="JZ50" s="462"/>
      <c r="KA50" s="462"/>
      <c r="KB50" s="462"/>
      <c r="KC50" s="462"/>
      <c r="KD50" s="462"/>
      <c r="KE50" s="462"/>
      <c r="KF50" s="462"/>
      <c r="KG50" s="462"/>
      <c r="KH50" s="462"/>
      <c r="KI50" s="462"/>
      <c r="KJ50" s="462"/>
      <c r="KK50" s="462"/>
      <c r="KL50" s="462"/>
      <c r="KM50" s="462"/>
      <c r="KN50" s="462"/>
      <c r="KO50" s="462"/>
      <c r="KP50" s="462"/>
      <c r="KQ50" s="462"/>
      <c r="KR50" s="462"/>
      <c r="KS50" s="462"/>
      <c r="KT50" s="462"/>
      <c r="KU50" s="462"/>
      <c r="KV50" s="462"/>
      <c r="KW50" s="462"/>
      <c r="KX50" s="462"/>
      <c r="KY50" s="462"/>
      <c r="KZ50" s="462"/>
      <c r="LA50" s="462"/>
      <c r="LB50" s="462"/>
      <c r="LC50" s="462"/>
      <c r="LD50" s="462"/>
      <c r="LE50" s="462"/>
      <c r="LF50" s="462"/>
      <c r="LG50" s="462"/>
      <c r="LH50" s="462"/>
      <c r="LI50" s="462"/>
      <c r="LJ50" s="462"/>
      <c r="LK50" s="462"/>
      <c r="LL50" s="462"/>
      <c r="LM50" s="462"/>
      <c r="LN50" s="462"/>
      <c r="LO50" s="462"/>
      <c r="LP50" s="462"/>
      <c r="LQ50" s="462"/>
      <c r="LR50" s="462"/>
      <c r="LS50" s="462"/>
      <c r="LT50" s="462"/>
      <c r="LU50" s="462"/>
      <c r="LV50" s="462"/>
      <c r="LW50" s="462"/>
      <c r="LX50" s="462"/>
      <c r="LY50" s="462"/>
      <c r="LZ50" s="462"/>
      <c r="MA50" s="462"/>
      <c r="MB50" s="462"/>
      <c r="MC50" s="462"/>
      <c r="MD50" s="462"/>
      <c r="ME50" s="462"/>
      <c r="MF50" s="462"/>
      <c r="MG50" s="462"/>
      <c r="MH50" s="462"/>
      <c r="MI50" s="462"/>
      <c r="MJ50" s="462"/>
      <c r="MK50" s="462"/>
      <c r="ML50" s="462"/>
      <c r="MM50" s="462"/>
      <c r="MN50" s="462"/>
      <c r="MO50" s="462"/>
      <c r="MP50" s="462"/>
      <c r="MQ50" s="462"/>
      <c r="MR50" s="462"/>
      <c r="MS50" s="462"/>
      <c r="MT50" s="462"/>
      <c r="MU50" s="462"/>
      <c r="MV50" s="462"/>
      <c r="MW50" s="462"/>
      <c r="MX50" s="462"/>
      <c r="MY50" s="462"/>
      <c r="MZ50" s="462"/>
      <c r="NA50" s="462"/>
      <c r="NB50" s="462"/>
      <c r="NC50" s="462"/>
      <c r="ND50" s="462"/>
      <c r="NE50" s="462"/>
      <c r="NF50" s="462"/>
      <c r="NG50" s="462"/>
      <c r="NH50" s="462"/>
      <c r="NI50" s="462"/>
      <c r="NJ50" s="462"/>
      <c r="NK50" s="462"/>
      <c r="NL50" s="462"/>
      <c r="NM50" s="462"/>
      <c r="NN50" s="462"/>
      <c r="NO50" s="462"/>
      <c r="NP50" s="462"/>
      <c r="NQ50" s="462"/>
      <c r="NR50" s="462"/>
      <c r="NS50" s="462"/>
      <c r="NT50" s="462"/>
      <c r="NU50" s="462"/>
      <c r="NV50" s="462"/>
      <c r="NW50" s="462"/>
      <c r="NX50" s="462"/>
      <c r="NY50" s="462"/>
      <c r="NZ50" s="462"/>
      <c r="OA50" s="462"/>
      <c r="OB50" s="462"/>
      <c r="OC50" s="462"/>
      <c r="OD50" s="462"/>
      <c r="OE50" s="462"/>
      <c r="OF50" s="462"/>
      <c r="OG50" s="462"/>
      <c r="OH50" s="462"/>
      <c r="OI50" s="462"/>
      <c r="OJ50" s="462"/>
      <c r="OK50" s="462"/>
      <c r="OL50" s="462"/>
      <c r="OM50" s="462"/>
      <c r="ON50" s="462"/>
      <c r="OO50" s="462"/>
      <c r="OP50" s="462"/>
      <c r="OQ50" s="462"/>
      <c r="OR50" s="462"/>
      <c r="OS50" s="462"/>
      <c r="OT50" s="462"/>
      <c r="OU50" s="462"/>
      <c r="OV50" s="462"/>
      <c r="OW50" s="462"/>
      <c r="OX50" s="462"/>
      <c r="OY50" s="462"/>
      <c r="OZ50" s="462"/>
      <c r="PA50" s="462"/>
      <c r="PB50" s="462"/>
      <c r="PC50" s="462"/>
      <c r="PD50" s="462"/>
      <c r="PE50" s="462"/>
      <c r="PF50" s="462"/>
      <c r="PG50" s="462"/>
      <c r="PH50" s="462"/>
      <c r="PI50" s="462"/>
      <c r="PJ50" s="462"/>
      <c r="PK50" s="462"/>
      <c r="PL50" s="462"/>
      <c r="PM50" s="462"/>
      <c r="PN50" s="462"/>
      <c r="PO50" s="462"/>
      <c r="PP50" s="462"/>
      <c r="PQ50" s="462"/>
      <c r="PR50" s="462"/>
      <c r="PS50" s="462"/>
      <c r="PT50" s="462"/>
      <c r="PU50" s="462"/>
      <c r="PV50" s="462"/>
      <c r="PW50" s="462"/>
      <c r="PX50" s="462"/>
      <c r="PY50" s="462"/>
      <c r="PZ50" s="462"/>
      <c r="QA50" s="462"/>
      <c r="QB50" s="462"/>
      <c r="QC50" s="462"/>
      <c r="QD50" s="462"/>
      <c r="QE50" s="462"/>
      <c r="QF50" s="462"/>
      <c r="QG50" s="462"/>
      <c r="QH50" s="462"/>
      <c r="QI50" s="462"/>
      <c r="QJ50" s="462"/>
      <c r="QK50" s="462"/>
      <c r="QL50" s="462"/>
      <c r="QM50" s="462"/>
      <c r="QN50" s="462"/>
      <c r="QO50" s="462"/>
      <c r="QP50" s="462"/>
      <c r="QQ50" s="462"/>
      <c r="QR50" s="462"/>
      <c r="QS50" s="462"/>
      <c r="QT50" s="462"/>
      <c r="QU50" s="462"/>
      <c r="QV50" s="462"/>
      <c r="QW50" s="462"/>
      <c r="QX50" s="462"/>
      <c r="QY50" s="462"/>
      <c r="QZ50" s="462"/>
      <c r="RA50" s="462"/>
      <c r="RB50" s="462"/>
      <c r="RC50" s="462"/>
      <c r="RD50" s="462"/>
      <c r="RE50" s="462"/>
      <c r="RF50" s="462"/>
      <c r="RG50" s="462"/>
      <c r="RH50" s="462"/>
      <c r="RI50" s="462"/>
      <c r="RJ50" s="462"/>
      <c r="RK50" s="462"/>
      <c r="RL50" s="462"/>
      <c r="RM50" s="462"/>
      <c r="RN50" s="462"/>
      <c r="RO50" s="462"/>
      <c r="RP50" s="462"/>
      <c r="RQ50" s="462"/>
      <c r="RR50" s="462"/>
      <c r="RS50" s="462"/>
      <c r="RT50" s="462"/>
      <c r="RU50" s="462"/>
      <c r="RV50" s="462"/>
      <c r="RW50" s="462"/>
      <c r="RX50" s="462"/>
      <c r="RY50" s="462"/>
      <c r="RZ50" s="462"/>
      <c r="SA50" s="462"/>
      <c r="SB50" s="462"/>
      <c r="SC50" s="462"/>
      <c r="SD50" s="462"/>
      <c r="SE50" s="462"/>
      <c r="SF50" s="462"/>
      <c r="SG50" s="462"/>
      <c r="SH50" s="462"/>
      <c r="SI50" s="462"/>
      <c r="SJ50" s="462"/>
      <c r="SK50" s="462"/>
      <c r="SL50" s="462"/>
      <c r="SM50" s="462"/>
      <c r="SN50" s="462"/>
      <c r="SO50" s="462"/>
      <c r="SP50" s="462"/>
      <c r="SQ50" s="462"/>
      <c r="SR50" s="462"/>
      <c r="SS50" s="462"/>
      <c r="ST50" s="462"/>
      <c r="SU50" s="462"/>
      <c r="SV50" s="462"/>
      <c r="SW50" s="462"/>
      <c r="SX50" s="462"/>
      <c r="SY50" s="462"/>
      <c r="SZ50" s="462"/>
      <c r="TA50" s="462"/>
      <c r="TB50" s="462"/>
      <c r="TC50" s="462"/>
      <c r="TD50" s="462"/>
      <c r="TE50" s="462"/>
      <c r="TF50" s="462"/>
      <c r="TG50" s="462"/>
      <c r="TH50" s="462"/>
      <c r="TI50" s="462"/>
      <c r="TJ50" s="462"/>
      <c r="TK50" s="462"/>
      <c r="TL50" s="462"/>
      <c r="TM50" s="462"/>
      <c r="TN50" s="462"/>
      <c r="TO50" s="462"/>
      <c r="TP50" s="462"/>
      <c r="TQ50" s="462"/>
      <c r="TR50" s="462"/>
      <c r="TS50" s="462"/>
      <c r="TT50" s="462"/>
      <c r="TU50" s="462"/>
      <c r="TV50" s="462"/>
      <c r="TW50" s="462"/>
      <c r="TX50" s="462"/>
      <c r="TY50" s="462"/>
      <c r="TZ50" s="462"/>
      <c r="UA50" s="462"/>
      <c r="UB50" s="462"/>
      <c r="UC50" s="462"/>
      <c r="UD50" s="462"/>
      <c r="UE50" s="462"/>
      <c r="UF50" s="462"/>
      <c r="UG50" s="462"/>
      <c r="UH50" s="462"/>
      <c r="UI50" s="462"/>
      <c r="UJ50" s="462"/>
      <c r="UK50" s="462"/>
      <c r="UL50" s="462"/>
      <c r="UM50" s="462"/>
      <c r="UN50" s="462"/>
      <c r="UO50" s="462"/>
      <c r="UP50" s="462"/>
      <c r="UQ50" s="462"/>
      <c r="UR50" s="462"/>
      <c r="US50" s="462"/>
      <c r="UT50" s="462"/>
      <c r="UU50" s="462"/>
      <c r="UV50" s="462"/>
      <c r="UW50" s="462"/>
      <c r="UX50" s="462"/>
      <c r="UY50" s="462"/>
      <c r="UZ50" s="462"/>
      <c r="VA50" s="462"/>
      <c r="VB50" s="462"/>
      <c r="VC50" s="462"/>
      <c r="VD50" s="462"/>
      <c r="VE50" s="462"/>
      <c r="VF50" s="462"/>
      <c r="VG50" s="462"/>
      <c r="VH50" s="462"/>
      <c r="VI50" s="462"/>
      <c r="VJ50" s="462"/>
      <c r="VK50" s="462"/>
      <c r="VL50" s="462"/>
      <c r="VM50" s="462"/>
      <c r="VN50" s="462"/>
      <c r="VO50" s="462"/>
      <c r="VP50" s="462"/>
      <c r="VQ50" s="462"/>
      <c r="VR50" s="462"/>
      <c r="VS50" s="462"/>
      <c r="VT50" s="462"/>
      <c r="VU50" s="462"/>
      <c r="VV50" s="462"/>
      <c r="VW50" s="462"/>
      <c r="VX50" s="462"/>
      <c r="VY50" s="462"/>
      <c r="VZ50" s="462"/>
      <c r="WA50" s="462"/>
      <c r="WB50" s="462"/>
      <c r="WC50" s="462"/>
      <c r="WD50" s="462"/>
      <c r="WE50" s="462"/>
      <c r="WF50" s="462"/>
      <c r="WG50" s="462"/>
      <c r="WH50" s="462"/>
      <c r="WI50" s="462"/>
      <c r="WJ50" s="462"/>
      <c r="WK50" s="462"/>
      <c r="WL50" s="462"/>
      <c r="WM50" s="462"/>
      <c r="WN50" s="462"/>
      <c r="WO50" s="462"/>
      <c r="WP50" s="462"/>
      <c r="WQ50" s="462"/>
      <c r="WR50" s="462"/>
      <c r="WS50" s="462"/>
      <c r="WT50" s="462"/>
      <c r="WU50" s="462"/>
      <c r="WV50" s="462"/>
      <c r="WW50" s="462"/>
      <c r="WX50" s="462"/>
      <c r="WY50" s="462"/>
      <c r="WZ50" s="462"/>
      <c r="XA50" s="462"/>
      <c r="XB50" s="462"/>
      <c r="XC50" s="462"/>
      <c r="XD50" s="462"/>
      <c r="XE50" s="462"/>
      <c r="XF50" s="462"/>
      <c r="XG50" s="462"/>
      <c r="XH50" s="462"/>
      <c r="XI50" s="462"/>
      <c r="XJ50" s="462"/>
      <c r="XK50" s="462"/>
      <c r="XL50" s="462"/>
      <c r="XM50" s="462"/>
      <c r="XN50" s="462"/>
      <c r="XO50" s="462"/>
      <c r="XP50" s="462"/>
      <c r="XQ50" s="462"/>
      <c r="XR50" s="462"/>
      <c r="XS50" s="462"/>
      <c r="XT50" s="462"/>
      <c r="XU50" s="462"/>
      <c r="XV50" s="462"/>
      <c r="XW50" s="462"/>
      <c r="XX50" s="462"/>
      <c r="XY50" s="462"/>
      <c r="XZ50" s="462"/>
      <c r="YA50" s="462"/>
      <c r="YB50" s="462"/>
      <c r="YC50" s="462"/>
      <c r="YD50" s="462"/>
      <c r="YE50" s="462"/>
      <c r="YF50" s="462"/>
      <c r="YG50" s="462"/>
      <c r="YH50" s="462"/>
      <c r="YI50" s="462"/>
      <c r="YJ50" s="462"/>
      <c r="YK50" s="462"/>
      <c r="YL50" s="462"/>
      <c r="YM50" s="462"/>
      <c r="YN50" s="462"/>
      <c r="YO50" s="462"/>
      <c r="YP50" s="462"/>
      <c r="YQ50" s="462"/>
      <c r="YR50" s="462"/>
      <c r="YS50" s="462"/>
      <c r="YT50" s="462"/>
      <c r="YU50" s="462"/>
      <c r="YV50" s="462"/>
      <c r="YW50" s="462"/>
      <c r="YX50" s="462"/>
      <c r="YY50" s="462"/>
      <c r="YZ50" s="462"/>
      <c r="ZA50" s="462"/>
      <c r="ZB50" s="462"/>
      <c r="ZC50" s="462"/>
      <c r="ZD50" s="462"/>
      <c r="ZE50" s="462"/>
      <c r="ZF50" s="462"/>
      <c r="ZG50" s="462"/>
      <c r="ZH50" s="462"/>
      <c r="ZI50" s="462"/>
      <c r="ZJ50" s="462"/>
      <c r="ZK50" s="462"/>
      <c r="ZL50" s="462"/>
      <c r="ZM50" s="462"/>
      <c r="ZN50" s="462"/>
      <c r="ZO50" s="462"/>
      <c r="ZP50" s="462"/>
      <c r="ZQ50" s="462"/>
      <c r="ZR50" s="462"/>
      <c r="ZS50" s="462"/>
      <c r="ZT50" s="462"/>
      <c r="ZU50" s="462"/>
      <c r="ZV50" s="462"/>
      <c r="ZW50" s="462"/>
      <c r="ZX50" s="462"/>
      <c r="ZY50" s="462"/>
      <c r="ZZ50" s="462"/>
      <c r="AAA50" s="462"/>
      <c r="AAB50" s="462"/>
      <c r="AAC50" s="462"/>
      <c r="AAD50" s="462"/>
      <c r="AAE50" s="462"/>
      <c r="AAF50" s="462"/>
      <c r="AAG50" s="462"/>
      <c r="AAH50" s="462"/>
      <c r="AAI50" s="462"/>
      <c r="AAJ50" s="462"/>
      <c r="AAK50" s="462"/>
      <c r="AAL50" s="462"/>
      <c r="AAM50" s="462"/>
      <c r="AAN50" s="462"/>
      <c r="AAO50" s="462"/>
      <c r="AAP50" s="462"/>
      <c r="AAQ50" s="462"/>
      <c r="AAR50" s="462"/>
      <c r="AAS50" s="462"/>
      <c r="AAT50" s="462"/>
      <c r="AAU50" s="462"/>
      <c r="AAV50" s="462"/>
      <c r="AAW50" s="462"/>
      <c r="AAX50" s="462"/>
      <c r="AAY50" s="462"/>
      <c r="AAZ50" s="462"/>
      <c r="ABA50" s="462"/>
      <c r="ABB50" s="462"/>
      <c r="ABC50" s="462"/>
      <c r="ABD50" s="462"/>
      <c r="ABE50" s="462"/>
      <c r="ABF50" s="462"/>
      <c r="ABG50" s="462"/>
      <c r="ABH50" s="462"/>
      <c r="ABI50" s="462"/>
      <c r="ABJ50" s="462"/>
      <c r="ABK50" s="462"/>
      <c r="ABL50" s="462"/>
      <c r="ABM50" s="462"/>
      <c r="ABN50" s="462"/>
      <c r="ABO50" s="462"/>
      <c r="ABP50" s="462"/>
      <c r="ABQ50" s="462"/>
      <c r="ABR50" s="462"/>
      <c r="ABS50" s="462"/>
      <c r="ABT50" s="462"/>
      <c r="ABU50" s="462"/>
      <c r="ABV50" s="462"/>
      <c r="ABW50" s="462"/>
      <c r="ABX50" s="462"/>
      <c r="ABY50" s="462"/>
      <c r="ABZ50" s="462"/>
      <c r="ACA50" s="462"/>
      <c r="ACB50" s="462"/>
      <c r="ACC50" s="462"/>
      <c r="ACD50" s="462"/>
      <c r="ACE50" s="462"/>
      <c r="ACF50" s="462"/>
      <c r="ACG50" s="462"/>
      <c r="ACH50" s="462"/>
      <c r="ACI50" s="462"/>
      <c r="ACJ50" s="462"/>
      <c r="ACK50" s="462"/>
      <c r="ACL50" s="462"/>
      <c r="ACM50" s="462"/>
      <c r="ACN50" s="462"/>
      <c r="ACO50" s="462"/>
      <c r="ACP50" s="462"/>
      <c r="ACQ50" s="462"/>
      <c r="ACR50" s="462"/>
      <c r="ACS50" s="462"/>
      <c r="ACT50" s="462"/>
      <c r="ACU50" s="462"/>
      <c r="ACV50" s="462"/>
      <c r="ACW50" s="462"/>
      <c r="ACX50" s="462"/>
      <c r="ACY50" s="462"/>
      <c r="ACZ50" s="462"/>
      <c r="ADA50" s="462"/>
      <c r="ADB50" s="462"/>
      <c r="ADC50" s="462"/>
      <c r="ADD50" s="462"/>
      <c r="ADE50" s="462"/>
      <c r="ADF50" s="462"/>
      <c r="ADG50" s="462"/>
      <c r="ADH50" s="462"/>
      <c r="ADI50" s="462"/>
      <c r="ADJ50" s="462"/>
      <c r="ADK50" s="462"/>
      <c r="ADL50" s="462"/>
      <c r="ADM50" s="462"/>
      <c r="ADN50" s="462"/>
      <c r="ADO50" s="462"/>
      <c r="ADP50" s="462"/>
      <c r="ADQ50" s="462"/>
      <c r="ADR50" s="462"/>
      <c r="ADS50" s="462"/>
      <c r="ADT50" s="462"/>
      <c r="ADU50" s="462"/>
      <c r="ADV50" s="462"/>
      <c r="ADW50" s="462"/>
      <c r="ADX50" s="462"/>
      <c r="ADY50" s="462"/>
      <c r="ADZ50" s="462"/>
      <c r="AEA50" s="462"/>
      <c r="AEB50" s="462"/>
      <c r="AEC50" s="462"/>
      <c r="AED50" s="462"/>
      <c r="AEE50" s="462"/>
      <c r="AEF50" s="462"/>
      <c r="AEG50" s="462"/>
      <c r="AEH50" s="462"/>
      <c r="AEI50" s="462"/>
      <c r="AEJ50" s="462"/>
      <c r="AEK50" s="462"/>
      <c r="AEL50" s="462"/>
      <c r="AEM50" s="462"/>
      <c r="AEN50" s="462"/>
      <c r="AEO50" s="462"/>
      <c r="AEP50" s="462"/>
      <c r="AEQ50" s="462"/>
      <c r="AER50" s="462"/>
      <c r="AES50" s="462"/>
      <c r="AET50" s="462"/>
      <c r="AEU50" s="462"/>
      <c r="AEV50" s="462"/>
      <c r="AEW50" s="462"/>
      <c r="AEX50" s="462"/>
      <c r="AEY50" s="462"/>
      <c r="AEZ50" s="462"/>
      <c r="AFA50" s="462"/>
      <c r="AFB50" s="462"/>
      <c r="AFC50" s="462"/>
      <c r="AFD50" s="462"/>
      <c r="AFE50" s="462"/>
      <c r="AFF50" s="462"/>
      <c r="AFG50" s="462"/>
      <c r="AFH50" s="462"/>
      <c r="AFI50" s="462"/>
      <c r="AFJ50" s="462"/>
      <c r="AFK50" s="462"/>
      <c r="AFL50" s="462"/>
      <c r="AFM50" s="462"/>
      <c r="AFN50" s="462"/>
      <c r="AFO50" s="462"/>
      <c r="AFP50" s="462"/>
      <c r="AFQ50" s="462"/>
      <c r="AFR50" s="462"/>
      <c r="AFS50" s="462"/>
      <c r="AFT50" s="462"/>
      <c r="AFU50" s="462"/>
    </row>
    <row r="51" spans="1:853" s="464" customFormat="1">
      <c r="A51" s="14"/>
      <c r="B51" s="11"/>
      <c r="C51" s="11" t="s">
        <v>1251</v>
      </c>
      <c r="D51" s="11"/>
      <c r="E51" s="380">
        <f>SUMIF($G$2:$BN$2,E$2,($G51:$BN51))</f>
        <v>0</v>
      </c>
      <c r="F51" s="380">
        <f>SUMIF($G$2:$BN$2,F$2,($G51:$BN51))</f>
        <v>0</v>
      </c>
      <c r="G51" s="205">
        <v>0</v>
      </c>
      <c r="H51" s="205">
        <v>0</v>
      </c>
      <c r="I51" s="205">
        <v>0</v>
      </c>
      <c r="J51" s="205">
        <v>0</v>
      </c>
      <c r="K51" s="205">
        <v>0</v>
      </c>
      <c r="L51" s="205">
        <v>0</v>
      </c>
      <c r="M51" s="205">
        <v>0</v>
      </c>
      <c r="N51" s="205">
        <v>0</v>
      </c>
      <c r="O51" s="205">
        <v>0</v>
      </c>
      <c r="P51" s="205">
        <v>0</v>
      </c>
      <c r="Q51" s="205">
        <v>0</v>
      </c>
      <c r="R51" s="205">
        <v>0</v>
      </c>
      <c r="S51" s="205">
        <v>0</v>
      </c>
      <c r="T51" s="205">
        <v>0</v>
      </c>
      <c r="U51" s="205">
        <v>0</v>
      </c>
      <c r="V51" s="205">
        <v>0</v>
      </c>
      <c r="W51" s="205">
        <v>0</v>
      </c>
      <c r="X51" s="205">
        <v>0</v>
      </c>
      <c r="Y51" s="205">
        <v>0</v>
      </c>
      <c r="Z51" s="205">
        <v>0</v>
      </c>
      <c r="AA51" s="205">
        <v>0</v>
      </c>
      <c r="AB51" s="205">
        <v>0</v>
      </c>
      <c r="AC51" s="205">
        <v>0</v>
      </c>
      <c r="AD51" s="205">
        <v>0</v>
      </c>
      <c r="AE51" s="205">
        <v>0</v>
      </c>
      <c r="AF51" s="205">
        <v>0</v>
      </c>
      <c r="AG51" s="205">
        <v>0</v>
      </c>
      <c r="AH51" s="205">
        <v>0</v>
      </c>
      <c r="AI51" s="205">
        <v>0</v>
      </c>
      <c r="AJ51" s="205">
        <v>0</v>
      </c>
      <c r="AK51" s="205">
        <v>0</v>
      </c>
      <c r="AL51" s="205">
        <v>0</v>
      </c>
      <c r="AM51" s="205">
        <v>0</v>
      </c>
      <c r="AN51" s="205">
        <v>0</v>
      </c>
      <c r="AO51" s="205">
        <v>0</v>
      </c>
      <c r="AP51" s="205">
        <v>0</v>
      </c>
      <c r="AQ51" s="205">
        <v>0</v>
      </c>
      <c r="AR51" s="205">
        <v>0</v>
      </c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5"/>
      <c r="BN51" s="205"/>
      <c r="BO51" s="460"/>
      <c r="BP51" s="460"/>
      <c r="BQ51" s="460"/>
      <c r="BR51" s="460"/>
      <c r="BS51" s="460"/>
      <c r="BT51" s="460"/>
      <c r="BU51" s="460"/>
      <c r="BV51" s="460"/>
      <c r="BW51" s="460"/>
      <c r="BX51" s="460"/>
      <c r="BY51" s="460"/>
      <c r="BZ51" s="460"/>
      <c r="CA51" s="460"/>
      <c r="CB51" s="460"/>
      <c r="CC51" s="460"/>
      <c r="CD51" s="460"/>
      <c r="CE51" s="460"/>
      <c r="CF51" s="460"/>
      <c r="CG51" s="460"/>
      <c r="CH51" s="460"/>
      <c r="CI51" s="460"/>
      <c r="CJ51" s="460"/>
      <c r="CK51" s="460"/>
      <c r="CL51" s="460"/>
      <c r="CM51" s="460"/>
      <c r="CN51" s="460"/>
      <c r="CO51" s="460"/>
      <c r="CP51" s="460"/>
      <c r="CQ51" s="460"/>
      <c r="CR51" s="460"/>
      <c r="CS51" s="460"/>
      <c r="CT51" s="460"/>
      <c r="CU51" s="460"/>
      <c r="CV51" s="460"/>
      <c r="CW51" s="460"/>
      <c r="CX51" s="460"/>
      <c r="CY51" s="460"/>
      <c r="CZ51" s="460"/>
      <c r="DA51" s="460"/>
      <c r="DB51" s="460"/>
      <c r="DC51" s="460"/>
      <c r="DD51" s="460"/>
      <c r="DE51" s="460"/>
      <c r="DF51" s="460"/>
      <c r="DG51" s="460"/>
      <c r="DH51" s="460"/>
      <c r="DI51" s="460"/>
      <c r="DJ51" s="460"/>
      <c r="DK51" s="460"/>
      <c r="DL51" s="460"/>
      <c r="DM51" s="460"/>
      <c r="DN51" s="460"/>
      <c r="DO51" s="460"/>
      <c r="DP51" s="460"/>
      <c r="DQ51" s="460"/>
      <c r="DR51" s="460"/>
      <c r="DS51" s="460"/>
      <c r="DT51" s="460"/>
      <c r="DU51" s="460"/>
      <c r="DV51" s="460"/>
      <c r="DW51" s="460"/>
      <c r="DX51" s="460"/>
      <c r="DY51" s="460"/>
      <c r="DZ51" s="460"/>
      <c r="EA51" s="460"/>
      <c r="EB51" s="460"/>
      <c r="EC51" s="460"/>
      <c r="ED51" s="460"/>
      <c r="EE51" s="460"/>
      <c r="EF51" s="460"/>
      <c r="EG51" s="460"/>
      <c r="EH51" s="460"/>
      <c r="EI51" s="460"/>
      <c r="EJ51" s="460"/>
      <c r="EK51" s="460"/>
      <c r="EL51" s="460"/>
      <c r="EM51" s="460"/>
      <c r="EN51" s="460"/>
      <c r="EO51" s="460"/>
      <c r="EP51" s="460"/>
      <c r="EQ51" s="460"/>
      <c r="ER51" s="460"/>
      <c r="ES51" s="460"/>
      <c r="ET51" s="460"/>
      <c r="EU51" s="460"/>
      <c r="EV51" s="460"/>
      <c r="EW51" s="460"/>
      <c r="EX51" s="460"/>
      <c r="EY51" s="460"/>
      <c r="EZ51" s="460"/>
      <c r="FA51" s="460"/>
      <c r="FB51" s="460"/>
      <c r="FC51" s="460"/>
      <c r="FD51" s="460"/>
      <c r="FE51" s="460"/>
      <c r="FF51" s="460"/>
      <c r="FG51" s="460"/>
      <c r="FH51" s="460"/>
      <c r="FI51" s="460"/>
      <c r="FJ51" s="460"/>
      <c r="FK51" s="460"/>
      <c r="FL51" s="460"/>
      <c r="FM51" s="460"/>
      <c r="FN51" s="460"/>
      <c r="FO51" s="460"/>
      <c r="FP51" s="460"/>
      <c r="FQ51" s="460"/>
      <c r="FR51" s="460"/>
      <c r="FS51" s="460"/>
      <c r="FT51" s="460"/>
      <c r="FU51" s="460"/>
      <c r="FV51" s="460"/>
      <c r="FW51" s="460"/>
      <c r="FX51" s="460"/>
      <c r="FY51" s="460"/>
      <c r="FZ51" s="460"/>
      <c r="GA51" s="460"/>
      <c r="GB51" s="460"/>
      <c r="GC51" s="460"/>
      <c r="GD51" s="460"/>
      <c r="GE51" s="460"/>
      <c r="GF51" s="460"/>
      <c r="GG51" s="460"/>
      <c r="GH51" s="460"/>
      <c r="GI51" s="460"/>
      <c r="GJ51" s="460"/>
      <c r="GK51" s="460"/>
      <c r="GL51" s="460"/>
      <c r="GM51" s="460"/>
      <c r="GN51" s="460"/>
      <c r="GO51" s="460"/>
      <c r="GP51" s="460"/>
      <c r="GQ51" s="460"/>
      <c r="GR51" s="460"/>
      <c r="GS51" s="460"/>
      <c r="GT51" s="460"/>
      <c r="GU51" s="460"/>
      <c r="GV51" s="460"/>
      <c r="GW51" s="460"/>
      <c r="GX51" s="460"/>
      <c r="GY51" s="460"/>
      <c r="GZ51" s="460"/>
      <c r="HA51" s="460"/>
      <c r="HB51" s="460"/>
      <c r="HC51" s="460"/>
      <c r="HD51" s="460"/>
      <c r="HE51" s="460"/>
      <c r="HF51" s="460"/>
      <c r="HG51" s="460"/>
      <c r="HH51" s="460"/>
      <c r="HI51" s="460"/>
      <c r="HJ51" s="460"/>
      <c r="HK51" s="460"/>
      <c r="HL51" s="460"/>
      <c r="HM51" s="460"/>
      <c r="HN51" s="460"/>
      <c r="HO51" s="460"/>
      <c r="HP51" s="460"/>
      <c r="HQ51" s="460"/>
      <c r="HR51" s="460"/>
      <c r="HS51" s="460"/>
      <c r="HT51" s="460"/>
      <c r="HU51" s="460"/>
      <c r="HV51" s="460"/>
      <c r="HW51" s="460"/>
      <c r="HX51" s="460"/>
      <c r="HY51" s="460"/>
      <c r="HZ51" s="460"/>
      <c r="IA51" s="460"/>
      <c r="IB51" s="460"/>
      <c r="IC51" s="460"/>
      <c r="ID51" s="460"/>
      <c r="IE51" s="460"/>
      <c r="IF51" s="460"/>
      <c r="IG51" s="460"/>
      <c r="IH51" s="460"/>
      <c r="II51" s="460"/>
      <c r="IJ51" s="460"/>
      <c r="IK51" s="460"/>
      <c r="IL51" s="460"/>
      <c r="IM51" s="460"/>
      <c r="IN51" s="460"/>
      <c r="IO51" s="460"/>
      <c r="IP51" s="460"/>
      <c r="IQ51" s="460"/>
      <c r="IR51" s="460"/>
      <c r="IS51" s="460"/>
      <c r="IT51" s="460"/>
      <c r="IU51" s="460"/>
      <c r="IV51" s="460"/>
      <c r="IW51" s="460"/>
      <c r="IX51" s="460"/>
      <c r="IY51" s="460"/>
      <c r="IZ51" s="460"/>
      <c r="JA51" s="460"/>
      <c r="JB51" s="460"/>
      <c r="JC51" s="460"/>
      <c r="JD51" s="460"/>
      <c r="JE51" s="460"/>
      <c r="JF51" s="460"/>
      <c r="JG51" s="460"/>
      <c r="JH51" s="460"/>
      <c r="JI51" s="460"/>
      <c r="JJ51" s="460"/>
      <c r="JK51" s="460"/>
      <c r="JL51" s="460"/>
      <c r="JM51" s="460"/>
      <c r="JN51" s="460"/>
      <c r="JO51" s="460"/>
      <c r="JP51" s="460"/>
      <c r="JQ51" s="460"/>
      <c r="JR51" s="460"/>
      <c r="JS51" s="460"/>
      <c r="JT51" s="460"/>
      <c r="JU51" s="460"/>
      <c r="JV51" s="460"/>
      <c r="JW51" s="460"/>
      <c r="JX51" s="460"/>
      <c r="JY51" s="460"/>
      <c r="JZ51" s="460"/>
      <c r="KA51" s="460"/>
      <c r="KB51" s="460"/>
      <c r="KC51" s="460"/>
      <c r="KD51" s="460"/>
      <c r="KE51" s="460"/>
      <c r="KF51" s="460"/>
      <c r="KG51" s="460"/>
      <c r="KH51" s="460"/>
      <c r="KI51" s="460"/>
      <c r="KJ51" s="460"/>
      <c r="KK51" s="460"/>
      <c r="KL51" s="460"/>
      <c r="KM51" s="460"/>
      <c r="KN51" s="460"/>
      <c r="KO51" s="460"/>
      <c r="KP51" s="460"/>
      <c r="KQ51" s="460"/>
      <c r="KR51" s="460"/>
      <c r="KS51" s="460"/>
      <c r="KT51" s="460"/>
      <c r="KU51" s="460"/>
      <c r="KV51" s="460"/>
      <c r="KW51" s="460"/>
      <c r="KX51" s="460"/>
      <c r="KY51" s="460"/>
      <c r="KZ51" s="460"/>
      <c r="LA51" s="460"/>
      <c r="LB51" s="460"/>
      <c r="LC51" s="460"/>
      <c r="LD51" s="460"/>
      <c r="LE51" s="460"/>
      <c r="LF51" s="460"/>
      <c r="LG51" s="460"/>
      <c r="LH51" s="460"/>
      <c r="LI51" s="460"/>
      <c r="LJ51" s="460"/>
      <c r="LK51" s="460"/>
      <c r="LL51" s="460"/>
      <c r="LM51" s="460"/>
      <c r="LN51" s="460"/>
      <c r="LO51" s="460"/>
      <c r="LP51" s="460"/>
      <c r="LQ51" s="460"/>
      <c r="LR51" s="460"/>
      <c r="LS51" s="460"/>
      <c r="LT51" s="460"/>
      <c r="LU51" s="460"/>
      <c r="LV51" s="460"/>
      <c r="LW51" s="460"/>
      <c r="LX51" s="460"/>
      <c r="LY51" s="460"/>
      <c r="LZ51" s="460"/>
      <c r="MA51" s="460"/>
      <c r="MB51" s="460"/>
      <c r="MC51" s="460"/>
      <c r="MD51" s="460"/>
      <c r="ME51" s="460"/>
      <c r="MF51" s="460"/>
      <c r="MG51" s="460"/>
      <c r="MH51" s="460"/>
      <c r="MI51" s="460"/>
      <c r="MJ51" s="460"/>
      <c r="MK51" s="460"/>
      <c r="ML51" s="460"/>
      <c r="MM51" s="460"/>
      <c r="MN51" s="460"/>
      <c r="MO51" s="460"/>
      <c r="MP51" s="460"/>
      <c r="MQ51" s="460"/>
      <c r="MR51" s="460"/>
      <c r="MS51" s="460"/>
      <c r="MT51" s="460"/>
      <c r="MU51" s="460"/>
      <c r="MV51" s="460"/>
      <c r="MW51" s="460"/>
      <c r="MX51" s="460"/>
      <c r="MY51" s="460"/>
      <c r="MZ51" s="460"/>
      <c r="NA51" s="460"/>
      <c r="NB51" s="460"/>
      <c r="NC51" s="460"/>
      <c r="ND51" s="460"/>
      <c r="NE51" s="460"/>
      <c r="NF51" s="460"/>
      <c r="NG51" s="460"/>
      <c r="NH51" s="460"/>
      <c r="NI51" s="460"/>
      <c r="NJ51" s="460"/>
      <c r="NK51" s="460"/>
      <c r="NL51" s="460"/>
      <c r="NM51" s="460"/>
      <c r="NN51" s="460"/>
      <c r="NO51" s="460"/>
      <c r="NP51" s="460"/>
      <c r="NQ51" s="460"/>
      <c r="NR51" s="460"/>
      <c r="NS51" s="460"/>
      <c r="NT51" s="460"/>
      <c r="NU51" s="460"/>
      <c r="NV51" s="460"/>
      <c r="NW51" s="460"/>
      <c r="NX51" s="460"/>
      <c r="NY51" s="460"/>
      <c r="NZ51" s="460"/>
      <c r="OA51" s="460"/>
      <c r="OB51" s="460"/>
      <c r="OC51" s="460"/>
      <c r="OD51" s="460"/>
      <c r="OE51" s="460"/>
      <c r="OF51" s="460"/>
      <c r="OG51" s="460"/>
      <c r="OH51" s="460"/>
      <c r="OI51" s="460"/>
      <c r="OJ51" s="460"/>
      <c r="OK51" s="460"/>
      <c r="OL51" s="460"/>
      <c r="OM51" s="460"/>
      <c r="ON51" s="460"/>
      <c r="OO51" s="460"/>
      <c r="OP51" s="460"/>
      <c r="OQ51" s="460"/>
      <c r="OR51" s="460"/>
      <c r="OS51" s="460"/>
      <c r="OT51" s="460"/>
      <c r="OU51" s="460"/>
      <c r="OV51" s="460"/>
      <c r="OW51" s="460"/>
      <c r="OX51" s="460"/>
      <c r="OY51" s="460"/>
      <c r="OZ51" s="460"/>
      <c r="PA51" s="460"/>
      <c r="PB51" s="460"/>
      <c r="PC51" s="460"/>
      <c r="PD51" s="460"/>
      <c r="PE51" s="460"/>
      <c r="PF51" s="460"/>
      <c r="PG51" s="460"/>
      <c r="PH51" s="460"/>
      <c r="PI51" s="460"/>
      <c r="PJ51" s="460"/>
      <c r="PK51" s="460"/>
      <c r="PL51" s="460"/>
      <c r="PM51" s="460"/>
      <c r="PN51" s="460"/>
      <c r="PO51" s="460"/>
      <c r="PP51" s="460"/>
      <c r="PQ51" s="460"/>
      <c r="PR51" s="460"/>
      <c r="PS51" s="460"/>
      <c r="PT51" s="460"/>
      <c r="PU51" s="460"/>
      <c r="PV51" s="460"/>
      <c r="PW51" s="460"/>
      <c r="PX51" s="460"/>
      <c r="PY51" s="460"/>
      <c r="PZ51" s="460"/>
      <c r="QA51" s="460"/>
      <c r="QB51" s="460"/>
      <c r="QC51" s="460"/>
      <c r="QD51" s="460"/>
      <c r="QE51" s="460"/>
      <c r="QF51" s="460"/>
      <c r="QG51" s="460"/>
      <c r="QH51" s="460"/>
      <c r="QI51" s="460"/>
      <c r="QJ51" s="460"/>
      <c r="QK51" s="460"/>
      <c r="QL51" s="460"/>
      <c r="QM51" s="460"/>
      <c r="QN51" s="460"/>
      <c r="QO51" s="460"/>
      <c r="QP51" s="460"/>
      <c r="QQ51" s="460"/>
      <c r="QR51" s="460"/>
      <c r="QS51" s="460"/>
      <c r="QT51" s="460"/>
      <c r="QU51" s="460"/>
      <c r="QV51" s="460"/>
      <c r="QW51" s="460"/>
      <c r="QX51" s="460"/>
      <c r="QY51" s="460"/>
      <c r="QZ51" s="460"/>
      <c r="RA51" s="460"/>
      <c r="RB51" s="460"/>
      <c r="RC51" s="460"/>
      <c r="RD51" s="460"/>
      <c r="RE51" s="460"/>
      <c r="RF51" s="460"/>
      <c r="RG51" s="460"/>
      <c r="RH51" s="460"/>
      <c r="RI51" s="460"/>
      <c r="RJ51" s="460"/>
      <c r="RK51" s="460"/>
      <c r="RL51" s="460"/>
      <c r="RM51" s="460"/>
      <c r="RN51" s="460"/>
      <c r="RO51" s="460"/>
      <c r="RP51" s="460"/>
      <c r="RQ51" s="460"/>
      <c r="RR51" s="460"/>
      <c r="RS51" s="460"/>
      <c r="RT51" s="460"/>
      <c r="RU51" s="460"/>
      <c r="RV51" s="460"/>
      <c r="RW51" s="460"/>
      <c r="RX51" s="460"/>
      <c r="RY51" s="460"/>
      <c r="RZ51" s="460"/>
      <c r="SA51" s="460"/>
      <c r="SB51" s="460"/>
      <c r="SC51" s="460"/>
      <c r="SD51" s="460"/>
      <c r="SE51" s="460"/>
      <c r="SF51" s="460"/>
      <c r="SG51" s="460"/>
      <c r="SH51" s="460"/>
      <c r="SI51" s="460"/>
      <c r="SJ51" s="460"/>
      <c r="SK51" s="460"/>
      <c r="SL51" s="460"/>
      <c r="SM51" s="460"/>
      <c r="SN51" s="460"/>
      <c r="SO51" s="460"/>
      <c r="SP51" s="460"/>
      <c r="SQ51" s="460"/>
      <c r="SR51" s="460"/>
      <c r="SS51" s="460"/>
      <c r="ST51" s="460"/>
      <c r="SU51" s="460"/>
      <c r="SV51" s="460"/>
      <c r="SW51" s="460"/>
      <c r="SX51" s="460"/>
      <c r="SY51" s="460"/>
      <c r="SZ51" s="460"/>
      <c r="TA51" s="460"/>
      <c r="TB51" s="460"/>
      <c r="TC51" s="460"/>
      <c r="TD51" s="460"/>
      <c r="TE51" s="460"/>
      <c r="TF51" s="460"/>
      <c r="TG51" s="460"/>
      <c r="TH51" s="460"/>
      <c r="TI51" s="460"/>
      <c r="TJ51" s="460"/>
      <c r="TK51" s="460"/>
      <c r="TL51" s="460"/>
      <c r="TM51" s="460"/>
      <c r="TN51" s="460"/>
      <c r="TO51" s="460"/>
      <c r="TP51" s="460"/>
      <c r="TQ51" s="460"/>
      <c r="TR51" s="460"/>
      <c r="TS51" s="460"/>
      <c r="TT51" s="460"/>
      <c r="TU51" s="460"/>
      <c r="TV51" s="460"/>
      <c r="TW51" s="460"/>
      <c r="TX51" s="460"/>
      <c r="TY51" s="460"/>
      <c r="TZ51" s="460"/>
      <c r="UA51" s="460"/>
      <c r="UB51" s="460"/>
      <c r="UC51" s="460"/>
      <c r="UD51" s="460"/>
      <c r="UE51" s="460"/>
      <c r="UF51" s="460"/>
      <c r="UG51" s="460"/>
      <c r="UH51" s="460"/>
      <c r="UI51" s="460"/>
      <c r="UJ51" s="460"/>
      <c r="UK51" s="460"/>
      <c r="UL51" s="460"/>
      <c r="UM51" s="460"/>
      <c r="UN51" s="460"/>
      <c r="UO51" s="460"/>
      <c r="UP51" s="460"/>
      <c r="UQ51" s="460"/>
      <c r="UR51" s="460"/>
      <c r="US51" s="460"/>
      <c r="UT51" s="460"/>
      <c r="UU51" s="460"/>
      <c r="UV51" s="460"/>
      <c r="UW51" s="460"/>
      <c r="UX51" s="460"/>
      <c r="UY51" s="460"/>
      <c r="UZ51" s="460"/>
      <c r="VA51" s="460"/>
      <c r="VB51" s="460"/>
      <c r="VC51" s="460"/>
      <c r="VD51" s="460"/>
      <c r="VE51" s="460"/>
      <c r="VF51" s="460"/>
      <c r="VG51" s="460"/>
      <c r="VH51" s="460"/>
      <c r="VI51" s="460"/>
      <c r="VJ51" s="460"/>
      <c r="VK51" s="460"/>
      <c r="VL51" s="460"/>
      <c r="VM51" s="460"/>
      <c r="VN51" s="460"/>
      <c r="VO51" s="460"/>
      <c r="VP51" s="460"/>
      <c r="VQ51" s="460"/>
      <c r="VR51" s="460"/>
      <c r="VS51" s="460"/>
      <c r="VT51" s="460"/>
      <c r="VU51" s="460"/>
      <c r="VV51" s="460"/>
      <c r="VW51" s="460"/>
      <c r="VX51" s="460"/>
      <c r="VY51" s="460"/>
      <c r="VZ51" s="460"/>
      <c r="WA51" s="460"/>
      <c r="WB51" s="460"/>
      <c r="WC51" s="460"/>
      <c r="WD51" s="460"/>
      <c r="WE51" s="460"/>
      <c r="WF51" s="460"/>
      <c r="WG51" s="460"/>
      <c r="WH51" s="460"/>
      <c r="WI51" s="460"/>
      <c r="WJ51" s="460"/>
      <c r="WK51" s="460"/>
      <c r="WL51" s="460"/>
      <c r="WM51" s="460"/>
      <c r="WN51" s="460"/>
      <c r="WO51" s="460"/>
      <c r="WP51" s="460"/>
      <c r="WQ51" s="460"/>
      <c r="WR51" s="460"/>
      <c r="WS51" s="460"/>
      <c r="WT51" s="460"/>
      <c r="WU51" s="460"/>
      <c r="WV51" s="460"/>
      <c r="WW51" s="460"/>
      <c r="WX51" s="460"/>
      <c r="WY51" s="460"/>
      <c r="WZ51" s="460"/>
      <c r="XA51" s="460"/>
      <c r="XB51" s="460"/>
      <c r="XC51" s="460"/>
      <c r="XD51" s="460"/>
      <c r="XE51" s="460"/>
      <c r="XF51" s="460"/>
      <c r="XG51" s="460"/>
      <c r="XH51" s="460"/>
      <c r="XI51" s="460"/>
      <c r="XJ51" s="460"/>
      <c r="XK51" s="460"/>
      <c r="XL51" s="460"/>
      <c r="XM51" s="460"/>
      <c r="XN51" s="460"/>
      <c r="XO51" s="460"/>
      <c r="XP51" s="460"/>
      <c r="XQ51" s="460"/>
      <c r="XR51" s="460"/>
      <c r="XS51" s="460"/>
      <c r="XT51" s="460"/>
      <c r="XU51" s="460"/>
      <c r="XV51" s="460"/>
      <c r="XW51" s="460"/>
      <c r="XX51" s="460"/>
      <c r="XY51" s="460"/>
      <c r="XZ51" s="460"/>
      <c r="YA51" s="460"/>
      <c r="YB51" s="460"/>
      <c r="YC51" s="460"/>
      <c r="YD51" s="460"/>
      <c r="YE51" s="460"/>
      <c r="YF51" s="460"/>
      <c r="YG51" s="460"/>
      <c r="YH51" s="460"/>
      <c r="YI51" s="460"/>
      <c r="YJ51" s="460"/>
      <c r="YK51" s="460"/>
      <c r="YL51" s="460"/>
      <c r="YM51" s="460"/>
      <c r="YN51" s="460"/>
      <c r="YO51" s="460"/>
      <c r="YP51" s="460"/>
      <c r="YQ51" s="460"/>
      <c r="YR51" s="460"/>
      <c r="YS51" s="460"/>
      <c r="YT51" s="460"/>
      <c r="YU51" s="460"/>
      <c r="YV51" s="460"/>
      <c r="YW51" s="460"/>
      <c r="YX51" s="460"/>
      <c r="YY51" s="460"/>
      <c r="YZ51" s="460"/>
      <c r="ZA51" s="460"/>
      <c r="ZB51" s="460"/>
      <c r="ZC51" s="460"/>
      <c r="ZD51" s="460"/>
      <c r="ZE51" s="460"/>
      <c r="ZF51" s="460"/>
      <c r="ZG51" s="460"/>
      <c r="ZH51" s="460"/>
      <c r="ZI51" s="460"/>
      <c r="ZJ51" s="460"/>
      <c r="ZK51" s="460"/>
      <c r="ZL51" s="460"/>
      <c r="ZM51" s="460"/>
      <c r="ZN51" s="460"/>
      <c r="ZO51" s="460"/>
      <c r="ZP51" s="460"/>
      <c r="ZQ51" s="460"/>
      <c r="ZR51" s="460"/>
      <c r="ZS51" s="460"/>
      <c r="ZT51" s="460"/>
      <c r="ZU51" s="460"/>
      <c r="ZV51" s="460"/>
      <c r="ZW51" s="460"/>
      <c r="ZX51" s="460"/>
      <c r="ZY51" s="460"/>
      <c r="ZZ51" s="460"/>
      <c r="AAA51" s="460"/>
      <c r="AAB51" s="460"/>
      <c r="AAC51" s="460"/>
      <c r="AAD51" s="460"/>
      <c r="AAE51" s="460"/>
      <c r="AAF51" s="460"/>
      <c r="AAG51" s="460"/>
      <c r="AAH51" s="460"/>
      <c r="AAI51" s="460"/>
      <c r="AAJ51" s="460"/>
      <c r="AAK51" s="460"/>
      <c r="AAL51" s="460"/>
      <c r="AAM51" s="460"/>
      <c r="AAN51" s="460"/>
      <c r="AAO51" s="460"/>
      <c r="AAP51" s="460"/>
      <c r="AAQ51" s="460"/>
      <c r="AAR51" s="460"/>
      <c r="AAS51" s="460"/>
      <c r="AAT51" s="460"/>
      <c r="AAU51" s="460"/>
      <c r="AAV51" s="460"/>
      <c r="AAW51" s="460"/>
      <c r="AAX51" s="460"/>
      <c r="AAY51" s="460"/>
      <c r="AAZ51" s="460"/>
      <c r="ABA51" s="460"/>
      <c r="ABB51" s="460"/>
      <c r="ABC51" s="460"/>
      <c r="ABD51" s="460"/>
      <c r="ABE51" s="460"/>
      <c r="ABF51" s="460"/>
      <c r="ABG51" s="460"/>
      <c r="ABH51" s="460"/>
      <c r="ABI51" s="460"/>
      <c r="ABJ51" s="460"/>
      <c r="ABK51" s="460"/>
      <c r="ABL51" s="460"/>
      <c r="ABM51" s="460"/>
      <c r="ABN51" s="460"/>
      <c r="ABO51" s="460"/>
      <c r="ABP51" s="460"/>
      <c r="ABQ51" s="460"/>
      <c r="ABR51" s="460"/>
      <c r="ABS51" s="460"/>
      <c r="ABT51" s="460"/>
      <c r="ABU51" s="460"/>
      <c r="ABV51" s="460"/>
      <c r="ABW51" s="460"/>
      <c r="ABX51" s="460"/>
      <c r="ABY51" s="460"/>
      <c r="ABZ51" s="460"/>
      <c r="ACA51" s="460"/>
      <c r="ACB51" s="460"/>
      <c r="ACC51" s="460"/>
      <c r="ACD51" s="460"/>
      <c r="ACE51" s="460"/>
      <c r="ACF51" s="460"/>
      <c r="ACG51" s="460"/>
      <c r="ACH51" s="460"/>
      <c r="ACI51" s="460"/>
      <c r="ACJ51" s="460"/>
      <c r="ACK51" s="460"/>
      <c r="ACL51" s="460"/>
      <c r="ACM51" s="460"/>
      <c r="ACN51" s="460"/>
      <c r="ACO51" s="460"/>
      <c r="ACP51" s="460"/>
      <c r="ACQ51" s="460"/>
      <c r="ACR51" s="460"/>
      <c r="ACS51" s="460"/>
      <c r="ACT51" s="460"/>
      <c r="ACU51" s="460"/>
      <c r="ACV51" s="460"/>
      <c r="ACW51" s="460"/>
      <c r="ACX51" s="460"/>
      <c r="ACY51" s="460"/>
      <c r="ACZ51" s="460"/>
      <c r="ADA51" s="460"/>
      <c r="ADB51" s="460"/>
      <c r="ADC51" s="460"/>
      <c r="ADD51" s="460"/>
      <c r="ADE51" s="460"/>
      <c r="ADF51" s="460"/>
      <c r="ADG51" s="460"/>
      <c r="ADH51" s="460"/>
      <c r="ADI51" s="460"/>
      <c r="ADJ51" s="460"/>
      <c r="ADK51" s="460"/>
      <c r="ADL51" s="460"/>
      <c r="ADM51" s="460"/>
      <c r="ADN51" s="460"/>
      <c r="ADO51" s="460"/>
      <c r="ADP51" s="460"/>
      <c r="ADQ51" s="460"/>
      <c r="ADR51" s="460"/>
      <c r="ADS51" s="460"/>
      <c r="ADT51" s="460"/>
      <c r="ADU51" s="460"/>
      <c r="ADV51" s="460"/>
      <c r="ADW51" s="460"/>
      <c r="ADX51" s="460"/>
      <c r="ADY51" s="460"/>
      <c r="ADZ51" s="460"/>
      <c r="AEA51" s="460"/>
      <c r="AEB51" s="460"/>
      <c r="AEC51" s="460"/>
      <c r="AED51" s="460"/>
      <c r="AEE51" s="460"/>
      <c r="AEF51" s="460"/>
      <c r="AEG51" s="460"/>
      <c r="AEH51" s="460"/>
      <c r="AEI51" s="460"/>
      <c r="AEJ51" s="460"/>
      <c r="AEK51" s="460"/>
      <c r="AEL51" s="460"/>
      <c r="AEM51" s="460"/>
      <c r="AEN51" s="460"/>
      <c r="AEO51" s="460"/>
      <c r="AEP51" s="460"/>
      <c r="AEQ51" s="460"/>
      <c r="AER51" s="460"/>
      <c r="AES51" s="460"/>
      <c r="AET51" s="460"/>
      <c r="AEU51" s="460"/>
      <c r="AEV51" s="460"/>
      <c r="AEW51" s="460"/>
      <c r="AEX51" s="460"/>
      <c r="AEY51" s="460"/>
      <c r="AEZ51" s="460"/>
      <c r="AFA51" s="460"/>
      <c r="AFB51" s="460"/>
      <c r="AFC51" s="460"/>
      <c r="AFD51" s="460"/>
      <c r="AFE51" s="460"/>
      <c r="AFF51" s="460"/>
      <c r="AFG51" s="460"/>
      <c r="AFH51" s="460"/>
      <c r="AFI51" s="460"/>
      <c r="AFJ51" s="460"/>
      <c r="AFK51" s="460"/>
      <c r="AFL51" s="460"/>
      <c r="AFM51" s="460"/>
      <c r="AFN51" s="460"/>
      <c r="AFO51" s="460"/>
      <c r="AFP51" s="460"/>
      <c r="AFQ51" s="460"/>
      <c r="AFR51" s="460"/>
      <c r="AFS51" s="460"/>
      <c r="AFT51" s="460"/>
      <c r="AFU51" s="460"/>
    </row>
    <row r="52" spans="1:853" s="466" customFormat="1">
      <c r="A52" s="174"/>
      <c r="B52" s="175" t="s">
        <v>1130</v>
      </c>
      <c r="C52" s="397"/>
      <c r="D52" s="176"/>
      <c r="E52" s="177">
        <f t="shared" ref="E52:J52" si="26">SUM(E53:E55)</f>
        <v>0</v>
      </c>
      <c r="F52" s="177">
        <f t="shared" si="26"/>
        <v>0</v>
      </c>
      <c r="G52" s="177">
        <f t="shared" si="26"/>
        <v>0</v>
      </c>
      <c r="H52" s="177">
        <f t="shared" si="26"/>
        <v>0</v>
      </c>
      <c r="I52" s="177">
        <f t="shared" si="26"/>
        <v>0</v>
      </c>
      <c r="J52" s="177">
        <f t="shared" si="26"/>
        <v>0</v>
      </c>
      <c r="K52" s="177">
        <f>SUM(K53:K55)</f>
        <v>0</v>
      </c>
      <c r="L52" s="177">
        <f>SUM(L53:L55)</f>
        <v>0</v>
      </c>
      <c r="M52" s="177">
        <f t="shared" ref="M52:BN52" si="27">SUM(M53:M55)</f>
        <v>0</v>
      </c>
      <c r="N52" s="177">
        <f t="shared" si="27"/>
        <v>0</v>
      </c>
      <c r="O52" s="177">
        <f t="shared" si="27"/>
        <v>0</v>
      </c>
      <c r="P52" s="177">
        <f t="shared" si="27"/>
        <v>0</v>
      </c>
      <c r="Q52" s="177">
        <f t="shared" si="27"/>
        <v>0</v>
      </c>
      <c r="R52" s="177">
        <f t="shared" si="27"/>
        <v>0</v>
      </c>
      <c r="S52" s="177">
        <f t="shared" si="27"/>
        <v>0</v>
      </c>
      <c r="T52" s="177">
        <f t="shared" si="27"/>
        <v>0</v>
      </c>
      <c r="U52" s="177">
        <f t="shared" si="27"/>
        <v>0</v>
      </c>
      <c r="V52" s="177">
        <f t="shared" si="27"/>
        <v>0</v>
      </c>
      <c r="W52" s="177">
        <f>SUM(W53:W55)</f>
        <v>0</v>
      </c>
      <c r="X52" s="177">
        <f>SUM(X53:X55)</f>
        <v>0</v>
      </c>
      <c r="Y52" s="177">
        <f>SUM(Y53:Y55)</f>
        <v>0</v>
      </c>
      <c r="Z52" s="177">
        <f>SUM(Z53:Z55)</f>
        <v>0</v>
      </c>
      <c r="AA52" s="177">
        <f t="shared" si="27"/>
        <v>0</v>
      </c>
      <c r="AB52" s="177">
        <f t="shared" si="27"/>
        <v>0</v>
      </c>
      <c r="AC52" s="177">
        <f>SUM(AC53:AC55)</f>
        <v>0</v>
      </c>
      <c r="AD52" s="177">
        <f>SUM(AD53:AD55)</f>
        <v>0</v>
      </c>
      <c r="AE52" s="177">
        <f>SUM(AE53:AE55)</f>
        <v>0</v>
      </c>
      <c r="AF52" s="177">
        <f t="shared" si="27"/>
        <v>0</v>
      </c>
      <c r="AG52" s="177">
        <f t="shared" si="27"/>
        <v>0</v>
      </c>
      <c r="AH52" s="177">
        <f t="shared" si="27"/>
        <v>0</v>
      </c>
      <c r="AI52" s="177">
        <f t="shared" si="27"/>
        <v>0</v>
      </c>
      <c r="AJ52" s="177">
        <f t="shared" si="27"/>
        <v>0</v>
      </c>
      <c r="AK52" s="177">
        <f t="shared" si="27"/>
        <v>0</v>
      </c>
      <c r="AL52" s="177">
        <f t="shared" si="27"/>
        <v>0</v>
      </c>
      <c r="AM52" s="177">
        <f t="shared" si="27"/>
        <v>0</v>
      </c>
      <c r="AN52" s="177">
        <f t="shared" si="27"/>
        <v>0</v>
      </c>
      <c r="AO52" s="177">
        <f t="shared" si="27"/>
        <v>0</v>
      </c>
      <c r="AP52" s="177">
        <f t="shared" si="27"/>
        <v>0</v>
      </c>
      <c r="AQ52" s="177">
        <f t="shared" si="27"/>
        <v>0</v>
      </c>
      <c r="AR52" s="177">
        <f t="shared" si="27"/>
        <v>0</v>
      </c>
      <c r="AS52" s="177">
        <f t="shared" si="27"/>
        <v>0</v>
      </c>
      <c r="AT52" s="177">
        <f t="shared" si="27"/>
        <v>0</v>
      </c>
      <c r="AU52" s="177">
        <f t="shared" si="27"/>
        <v>0</v>
      </c>
      <c r="AV52" s="177">
        <f t="shared" si="27"/>
        <v>0</v>
      </c>
      <c r="AW52" s="177">
        <f t="shared" si="27"/>
        <v>0</v>
      </c>
      <c r="AX52" s="177">
        <f t="shared" si="27"/>
        <v>0</v>
      </c>
      <c r="AY52" s="177">
        <f t="shared" si="27"/>
        <v>0</v>
      </c>
      <c r="AZ52" s="177">
        <f t="shared" si="27"/>
        <v>0</v>
      </c>
      <c r="BA52" s="177">
        <f t="shared" si="27"/>
        <v>0</v>
      </c>
      <c r="BB52" s="177">
        <f t="shared" si="27"/>
        <v>0</v>
      </c>
      <c r="BC52" s="177">
        <f t="shared" si="27"/>
        <v>0</v>
      </c>
      <c r="BD52" s="177">
        <f t="shared" si="27"/>
        <v>0</v>
      </c>
      <c r="BE52" s="177">
        <f t="shared" si="27"/>
        <v>0</v>
      </c>
      <c r="BF52" s="177">
        <f t="shared" si="27"/>
        <v>0</v>
      </c>
      <c r="BG52" s="177">
        <f t="shared" si="27"/>
        <v>0</v>
      </c>
      <c r="BH52" s="177">
        <f t="shared" si="27"/>
        <v>0</v>
      </c>
      <c r="BI52" s="177">
        <f t="shared" si="27"/>
        <v>0</v>
      </c>
      <c r="BJ52" s="177">
        <f t="shared" si="27"/>
        <v>0</v>
      </c>
      <c r="BK52" s="177">
        <f t="shared" si="27"/>
        <v>0</v>
      </c>
      <c r="BL52" s="177">
        <f t="shared" si="27"/>
        <v>0</v>
      </c>
      <c r="BM52" s="177">
        <f t="shared" si="27"/>
        <v>0</v>
      </c>
      <c r="BN52" s="177">
        <f t="shared" si="27"/>
        <v>0</v>
      </c>
      <c r="BO52" s="462"/>
      <c r="BP52" s="462"/>
      <c r="BQ52" s="462"/>
      <c r="BR52" s="462"/>
      <c r="BS52" s="462"/>
      <c r="BT52" s="462"/>
      <c r="BU52" s="462"/>
      <c r="BV52" s="462"/>
      <c r="BW52" s="462"/>
      <c r="BX52" s="462"/>
      <c r="BY52" s="462"/>
      <c r="BZ52" s="462"/>
      <c r="CA52" s="462"/>
      <c r="CB52" s="462"/>
      <c r="CC52" s="462"/>
      <c r="CD52" s="462"/>
      <c r="CE52" s="462"/>
      <c r="CF52" s="462"/>
      <c r="CG52" s="462"/>
      <c r="CH52" s="462"/>
      <c r="CI52" s="462"/>
      <c r="CJ52" s="462"/>
      <c r="CK52" s="462"/>
      <c r="CL52" s="462"/>
      <c r="CM52" s="462"/>
      <c r="CN52" s="462"/>
      <c r="CO52" s="462"/>
      <c r="CP52" s="462"/>
      <c r="CQ52" s="462"/>
      <c r="CR52" s="462"/>
      <c r="CS52" s="462"/>
      <c r="CT52" s="462"/>
      <c r="CU52" s="462"/>
      <c r="CV52" s="462"/>
      <c r="CW52" s="462"/>
      <c r="CX52" s="462"/>
      <c r="CY52" s="462"/>
      <c r="CZ52" s="462"/>
      <c r="DA52" s="462"/>
      <c r="DB52" s="462"/>
      <c r="DC52" s="462"/>
      <c r="DD52" s="462"/>
      <c r="DE52" s="462"/>
      <c r="DF52" s="462"/>
      <c r="DG52" s="462"/>
      <c r="DH52" s="462"/>
      <c r="DI52" s="462"/>
      <c r="DJ52" s="462"/>
      <c r="DK52" s="462"/>
      <c r="DL52" s="462"/>
      <c r="DM52" s="462"/>
      <c r="DN52" s="462"/>
      <c r="DO52" s="462"/>
      <c r="DP52" s="462"/>
      <c r="DQ52" s="462"/>
      <c r="DR52" s="462"/>
      <c r="DS52" s="462"/>
      <c r="DT52" s="462"/>
      <c r="DU52" s="462"/>
      <c r="DV52" s="462"/>
      <c r="DW52" s="462"/>
      <c r="DX52" s="462"/>
      <c r="DY52" s="462"/>
      <c r="DZ52" s="462"/>
      <c r="EA52" s="462"/>
      <c r="EB52" s="462"/>
      <c r="EC52" s="462"/>
      <c r="ED52" s="462"/>
      <c r="EE52" s="462"/>
      <c r="EF52" s="462"/>
      <c r="EG52" s="462"/>
      <c r="EH52" s="462"/>
      <c r="EI52" s="462"/>
      <c r="EJ52" s="462"/>
      <c r="EK52" s="462"/>
      <c r="EL52" s="462"/>
      <c r="EM52" s="462"/>
      <c r="EN52" s="462"/>
      <c r="EO52" s="462"/>
      <c r="EP52" s="462"/>
      <c r="EQ52" s="462"/>
      <c r="ER52" s="462"/>
      <c r="ES52" s="462"/>
      <c r="ET52" s="462"/>
      <c r="EU52" s="462"/>
      <c r="EV52" s="462"/>
      <c r="EW52" s="462"/>
      <c r="EX52" s="462"/>
      <c r="EY52" s="462"/>
      <c r="EZ52" s="462"/>
      <c r="FA52" s="462"/>
      <c r="FB52" s="462"/>
      <c r="FC52" s="462"/>
      <c r="FD52" s="462"/>
      <c r="FE52" s="462"/>
      <c r="FF52" s="462"/>
      <c r="FG52" s="462"/>
      <c r="FH52" s="462"/>
      <c r="FI52" s="462"/>
      <c r="FJ52" s="462"/>
      <c r="FK52" s="462"/>
      <c r="FL52" s="462"/>
      <c r="FM52" s="462"/>
      <c r="FN52" s="462"/>
      <c r="FO52" s="462"/>
      <c r="FP52" s="462"/>
      <c r="FQ52" s="462"/>
      <c r="FR52" s="462"/>
      <c r="FS52" s="462"/>
      <c r="FT52" s="462"/>
      <c r="FU52" s="462"/>
      <c r="FV52" s="462"/>
      <c r="FW52" s="462"/>
      <c r="FX52" s="462"/>
      <c r="FY52" s="462"/>
      <c r="FZ52" s="462"/>
      <c r="GA52" s="462"/>
      <c r="GB52" s="462"/>
      <c r="GC52" s="462"/>
      <c r="GD52" s="462"/>
      <c r="GE52" s="462"/>
      <c r="GF52" s="462"/>
      <c r="GG52" s="462"/>
      <c r="GH52" s="462"/>
      <c r="GI52" s="462"/>
      <c r="GJ52" s="462"/>
      <c r="GK52" s="462"/>
      <c r="GL52" s="462"/>
      <c r="GM52" s="462"/>
      <c r="GN52" s="462"/>
      <c r="GO52" s="462"/>
      <c r="GP52" s="462"/>
      <c r="GQ52" s="462"/>
      <c r="GR52" s="462"/>
      <c r="GS52" s="462"/>
      <c r="GT52" s="462"/>
      <c r="GU52" s="462"/>
      <c r="GV52" s="462"/>
      <c r="GW52" s="462"/>
      <c r="GX52" s="462"/>
      <c r="GY52" s="462"/>
      <c r="GZ52" s="462"/>
      <c r="HA52" s="462"/>
      <c r="HB52" s="462"/>
      <c r="HC52" s="462"/>
      <c r="HD52" s="462"/>
      <c r="HE52" s="462"/>
      <c r="HF52" s="462"/>
      <c r="HG52" s="462"/>
      <c r="HH52" s="462"/>
      <c r="HI52" s="462"/>
      <c r="HJ52" s="462"/>
      <c r="HK52" s="462"/>
      <c r="HL52" s="462"/>
      <c r="HM52" s="462"/>
      <c r="HN52" s="462"/>
      <c r="HO52" s="462"/>
      <c r="HP52" s="462"/>
      <c r="HQ52" s="462"/>
      <c r="HR52" s="462"/>
      <c r="HS52" s="462"/>
      <c r="HT52" s="462"/>
      <c r="HU52" s="462"/>
      <c r="HV52" s="462"/>
      <c r="HW52" s="462"/>
      <c r="HX52" s="462"/>
      <c r="HY52" s="462"/>
      <c r="HZ52" s="462"/>
      <c r="IA52" s="462"/>
      <c r="IB52" s="462"/>
      <c r="IC52" s="462"/>
      <c r="ID52" s="462"/>
      <c r="IE52" s="462"/>
      <c r="IF52" s="462"/>
      <c r="IG52" s="462"/>
      <c r="IH52" s="462"/>
      <c r="II52" s="462"/>
      <c r="IJ52" s="462"/>
      <c r="IK52" s="462"/>
      <c r="IL52" s="462"/>
      <c r="IM52" s="462"/>
      <c r="IN52" s="462"/>
      <c r="IO52" s="462"/>
      <c r="IP52" s="462"/>
      <c r="IQ52" s="462"/>
      <c r="IR52" s="462"/>
      <c r="IS52" s="462"/>
      <c r="IT52" s="462"/>
      <c r="IU52" s="462"/>
      <c r="IV52" s="462"/>
      <c r="IW52" s="462"/>
      <c r="IX52" s="462"/>
      <c r="IY52" s="462"/>
      <c r="IZ52" s="462"/>
      <c r="JA52" s="462"/>
      <c r="JB52" s="462"/>
      <c r="JC52" s="462"/>
      <c r="JD52" s="462"/>
      <c r="JE52" s="462"/>
      <c r="JF52" s="462"/>
      <c r="JG52" s="462"/>
      <c r="JH52" s="462"/>
      <c r="JI52" s="462"/>
      <c r="JJ52" s="462"/>
      <c r="JK52" s="462"/>
      <c r="JL52" s="462"/>
      <c r="JM52" s="462"/>
      <c r="JN52" s="462"/>
      <c r="JO52" s="462"/>
      <c r="JP52" s="462"/>
      <c r="JQ52" s="462"/>
      <c r="JR52" s="462"/>
      <c r="JS52" s="462"/>
      <c r="JT52" s="462"/>
      <c r="JU52" s="462"/>
      <c r="JV52" s="462"/>
      <c r="JW52" s="462"/>
      <c r="JX52" s="462"/>
      <c r="JY52" s="462"/>
      <c r="JZ52" s="462"/>
      <c r="KA52" s="462"/>
      <c r="KB52" s="462"/>
      <c r="KC52" s="462"/>
      <c r="KD52" s="462"/>
      <c r="KE52" s="462"/>
      <c r="KF52" s="462"/>
      <c r="KG52" s="462"/>
      <c r="KH52" s="462"/>
      <c r="KI52" s="462"/>
      <c r="KJ52" s="462"/>
      <c r="KK52" s="462"/>
      <c r="KL52" s="462"/>
      <c r="KM52" s="462"/>
      <c r="KN52" s="462"/>
      <c r="KO52" s="462"/>
      <c r="KP52" s="462"/>
      <c r="KQ52" s="462"/>
      <c r="KR52" s="462"/>
      <c r="KS52" s="462"/>
      <c r="KT52" s="462"/>
      <c r="KU52" s="462"/>
      <c r="KV52" s="462"/>
      <c r="KW52" s="462"/>
      <c r="KX52" s="462"/>
      <c r="KY52" s="462"/>
      <c r="KZ52" s="462"/>
      <c r="LA52" s="462"/>
      <c r="LB52" s="462"/>
      <c r="LC52" s="462"/>
      <c r="LD52" s="462"/>
      <c r="LE52" s="462"/>
      <c r="LF52" s="462"/>
      <c r="LG52" s="462"/>
      <c r="LH52" s="462"/>
      <c r="LI52" s="462"/>
      <c r="LJ52" s="462"/>
      <c r="LK52" s="462"/>
      <c r="LL52" s="462"/>
      <c r="LM52" s="462"/>
      <c r="LN52" s="462"/>
      <c r="LO52" s="462"/>
      <c r="LP52" s="462"/>
      <c r="LQ52" s="462"/>
      <c r="LR52" s="462"/>
      <c r="LS52" s="462"/>
      <c r="LT52" s="462"/>
      <c r="LU52" s="462"/>
      <c r="LV52" s="462"/>
      <c r="LW52" s="462"/>
      <c r="LX52" s="462"/>
      <c r="LY52" s="462"/>
      <c r="LZ52" s="462"/>
      <c r="MA52" s="462"/>
      <c r="MB52" s="462"/>
      <c r="MC52" s="462"/>
      <c r="MD52" s="462"/>
      <c r="ME52" s="462"/>
      <c r="MF52" s="462"/>
      <c r="MG52" s="462"/>
      <c r="MH52" s="462"/>
      <c r="MI52" s="462"/>
      <c r="MJ52" s="462"/>
      <c r="MK52" s="462"/>
      <c r="ML52" s="462"/>
      <c r="MM52" s="462"/>
      <c r="MN52" s="462"/>
      <c r="MO52" s="462"/>
      <c r="MP52" s="462"/>
      <c r="MQ52" s="462"/>
      <c r="MR52" s="462"/>
      <c r="MS52" s="462"/>
      <c r="MT52" s="462"/>
      <c r="MU52" s="462"/>
      <c r="MV52" s="462"/>
      <c r="MW52" s="462"/>
      <c r="MX52" s="462"/>
      <c r="MY52" s="462"/>
      <c r="MZ52" s="462"/>
      <c r="NA52" s="462"/>
      <c r="NB52" s="462"/>
      <c r="NC52" s="462"/>
      <c r="ND52" s="462"/>
      <c r="NE52" s="462"/>
      <c r="NF52" s="462"/>
      <c r="NG52" s="462"/>
      <c r="NH52" s="462"/>
      <c r="NI52" s="462"/>
      <c r="NJ52" s="462"/>
      <c r="NK52" s="462"/>
      <c r="NL52" s="462"/>
      <c r="NM52" s="462"/>
      <c r="NN52" s="462"/>
      <c r="NO52" s="462"/>
      <c r="NP52" s="462"/>
      <c r="NQ52" s="462"/>
      <c r="NR52" s="462"/>
      <c r="NS52" s="462"/>
      <c r="NT52" s="462"/>
      <c r="NU52" s="462"/>
      <c r="NV52" s="462"/>
      <c r="NW52" s="462"/>
      <c r="NX52" s="462"/>
      <c r="NY52" s="462"/>
      <c r="NZ52" s="462"/>
      <c r="OA52" s="462"/>
      <c r="OB52" s="462"/>
      <c r="OC52" s="462"/>
      <c r="OD52" s="462"/>
      <c r="OE52" s="462"/>
      <c r="OF52" s="462"/>
      <c r="OG52" s="462"/>
      <c r="OH52" s="462"/>
      <c r="OI52" s="462"/>
      <c r="OJ52" s="462"/>
      <c r="OK52" s="462"/>
      <c r="OL52" s="462"/>
      <c r="OM52" s="462"/>
      <c r="ON52" s="462"/>
      <c r="OO52" s="462"/>
      <c r="OP52" s="462"/>
      <c r="OQ52" s="462"/>
      <c r="OR52" s="462"/>
      <c r="OS52" s="462"/>
      <c r="OT52" s="462"/>
      <c r="OU52" s="462"/>
      <c r="OV52" s="462"/>
      <c r="OW52" s="462"/>
      <c r="OX52" s="462"/>
      <c r="OY52" s="462"/>
      <c r="OZ52" s="462"/>
      <c r="PA52" s="462"/>
      <c r="PB52" s="462"/>
      <c r="PC52" s="462"/>
      <c r="PD52" s="462"/>
      <c r="PE52" s="462"/>
      <c r="PF52" s="462"/>
      <c r="PG52" s="462"/>
      <c r="PH52" s="462"/>
      <c r="PI52" s="462"/>
      <c r="PJ52" s="462"/>
      <c r="PK52" s="462"/>
      <c r="PL52" s="462"/>
      <c r="PM52" s="462"/>
      <c r="PN52" s="462"/>
      <c r="PO52" s="462"/>
      <c r="PP52" s="462"/>
      <c r="PQ52" s="462"/>
      <c r="PR52" s="462"/>
      <c r="PS52" s="462"/>
      <c r="PT52" s="462"/>
      <c r="PU52" s="462"/>
      <c r="PV52" s="462"/>
      <c r="PW52" s="462"/>
      <c r="PX52" s="462"/>
      <c r="PY52" s="462"/>
      <c r="PZ52" s="462"/>
      <c r="QA52" s="462"/>
      <c r="QB52" s="462"/>
      <c r="QC52" s="462"/>
      <c r="QD52" s="462"/>
      <c r="QE52" s="462"/>
      <c r="QF52" s="462"/>
      <c r="QG52" s="462"/>
      <c r="QH52" s="462"/>
      <c r="QI52" s="462"/>
      <c r="QJ52" s="462"/>
      <c r="QK52" s="462"/>
      <c r="QL52" s="462"/>
      <c r="QM52" s="462"/>
      <c r="QN52" s="462"/>
      <c r="QO52" s="462"/>
      <c r="QP52" s="462"/>
      <c r="QQ52" s="462"/>
      <c r="QR52" s="462"/>
      <c r="QS52" s="462"/>
      <c r="QT52" s="462"/>
      <c r="QU52" s="462"/>
      <c r="QV52" s="462"/>
      <c r="QW52" s="462"/>
      <c r="QX52" s="462"/>
      <c r="QY52" s="462"/>
      <c r="QZ52" s="462"/>
      <c r="RA52" s="462"/>
      <c r="RB52" s="462"/>
      <c r="RC52" s="462"/>
      <c r="RD52" s="462"/>
      <c r="RE52" s="462"/>
      <c r="RF52" s="462"/>
      <c r="RG52" s="462"/>
      <c r="RH52" s="462"/>
      <c r="RI52" s="462"/>
      <c r="RJ52" s="462"/>
      <c r="RK52" s="462"/>
      <c r="RL52" s="462"/>
      <c r="RM52" s="462"/>
      <c r="RN52" s="462"/>
      <c r="RO52" s="462"/>
      <c r="RP52" s="462"/>
      <c r="RQ52" s="462"/>
      <c r="RR52" s="462"/>
      <c r="RS52" s="462"/>
      <c r="RT52" s="462"/>
      <c r="RU52" s="462"/>
      <c r="RV52" s="462"/>
      <c r="RW52" s="462"/>
      <c r="RX52" s="462"/>
      <c r="RY52" s="462"/>
      <c r="RZ52" s="462"/>
      <c r="SA52" s="462"/>
      <c r="SB52" s="462"/>
      <c r="SC52" s="462"/>
      <c r="SD52" s="462"/>
      <c r="SE52" s="462"/>
      <c r="SF52" s="462"/>
      <c r="SG52" s="462"/>
      <c r="SH52" s="462"/>
      <c r="SI52" s="462"/>
      <c r="SJ52" s="462"/>
      <c r="SK52" s="462"/>
      <c r="SL52" s="462"/>
      <c r="SM52" s="462"/>
      <c r="SN52" s="462"/>
      <c r="SO52" s="462"/>
      <c r="SP52" s="462"/>
      <c r="SQ52" s="462"/>
      <c r="SR52" s="462"/>
      <c r="SS52" s="462"/>
      <c r="ST52" s="462"/>
      <c r="SU52" s="462"/>
      <c r="SV52" s="462"/>
      <c r="SW52" s="462"/>
      <c r="SX52" s="462"/>
      <c r="SY52" s="462"/>
      <c r="SZ52" s="462"/>
      <c r="TA52" s="462"/>
      <c r="TB52" s="462"/>
      <c r="TC52" s="462"/>
      <c r="TD52" s="462"/>
      <c r="TE52" s="462"/>
      <c r="TF52" s="462"/>
      <c r="TG52" s="462"/>
      <c r="TH52" s="462"/>
      <c r="TI52" s="462"/>
      <c r="TJ52" s="462"/>
      <c r="TK52" s="462"/>
      <c r="TL52" s="462"/>
      <c r="TM52" s="462"/>
      <c r="TN52" s="462"/>
      <c r="TO52" s="462"/>
      <c r="TP52" s="462"/>
      <c r="TQ52" s="462"/>
      <c r="TR52" s="462"/>
      <c r="TS52" s="462"/>
      <c r="TT52" s="462"/>
      <c r="TU52" s="462"/>
      <c r="TV52" s="462"/>
      <c r="TW52" s="462"/>
      <c r="TX52" s="462"/>
      <c r="TY52" s="462"/>
      <c r="TZ52" s="462"/>
      <c r="UA52" s="462"/>
      <c r="UB52" s="462"/>
      <c r="UC52" s="462"/>
      <c r="UD52" s="462"/>
      <c r="UE52" s="462"/>
      <c r="UF52" s="462"/>
      <c r="UG52" s="462"/>
      <c r="UH52" s="462"/>
      <c r="UI52" s="462"/>
      <c r="UJ52" s="462"/>
      <c r="UK52" s="462"/>
      <c r="UL52" s="462"/>
      <c r="UM52" s="462"/>
      <c r="UN52" s="462"/>
      <c r="UO52" s="462"/>
      <c r="UP52" s="462"/>
      <c r="UQ52" s="462"/>
      <c r="UR52" s="462"/>
      <c r="US52" s="462"/>
      <c r="UT52" s="462"/>
      <c r="UU52" s="462"/>
      <c r="UV52" s="462"/>
      <c r="UW52" s="462"/>
      <c r="UX52" s="462"/>
      <c r="UY52" s="462"/>
      <c r="UZ52" s="462"/>
      <c r="VA52" s="462"/>
      <c r="VB52" s="462"/>
      <c r="VC52" s="462"/>
      <c r="VD52" s="462"/>
      <c r="VE52" s="462"/>
      <c r="VF52" s="462"/>
      <c r="VG52" s="462"/>
      <c r="VH52" s="462"/>
      <c r="VI52" s="462"/>
      <c r="VJ52" s="462"/>
      <c r="VK52" s="462"/>
      <c r="VL52" s="462"/>
      <c r="VM52" s="462"/>
      <c r="VN52" s="462"/>
      <c r="VO52" s="462"/>
      <c r="VP52" s="462"/>
      <c r="VQ52" s="462"/>
      <c r="VR52" s="462"/>
      <c r="VS52" s="462"/>
      <c r="VT52" s="462"/>
      <c r="VU52" s="462"/>
      <c r="VV52" s="462"/>
      <c r="VW52" s="462"/>
      <c r="VX52" s="462"/>
      <c r="VY52" s="462"/>
      <c r="VZ52" s="462"/>
      <c r="WA52" s="462"/>
      <c r="WB52" s="462"/>
      <c r="WC52" s="462"/>
      <c r="WD52" s="462"/>
      <c r="WE52" s="462"/>
      <c r="WF52" s="462"/>
      <c r="WG52" s="462"/>
      <c r="WH52" s="462"/>
      <c r="WI52" s="462"/>
      <c r="WJ52" s="462"/>
      <c r="WK52" s="462"/>
      <c r="WL52" s="462"/>
      <c r="WM52" s="462"/>
      <c r="WN52" s="462"/>
      <c r="WO52" s="462"/>
      <c r="WP52" s="462"/>
      <c r="WQ52" s="462"/>
      <c r="WR52" s="462"/>
      <c r="WS52" s="462"/>
      <c r="WT52" s="462"/>
      <c r="WU52" s="462"/>
      <c r="WV52" s="462"/>
      <c r="WW52" s="462"/>
      <c r="WX52" s="462"/>
      <c r="WY52" s="462"/>
      <c r="WZ52" s="462"/>
      <c r="XA52" s="462"/>
      <c r="XB52" s="462"/>
      <c r="XC52" s="462"/>
      <c r="XD52" s="462"/>
      <c r="XE52" s="462"/>
      <c r="XF52" s="462"/>
      <c r="XG52" s="462"/>
      <c r="XH52" s="462"/>
      <c r="XI52" s="462"/>
      <c r="XJ52" s="462"/>
      <c r="XK52" s="462"/>
      <c r="XL52" s="462"/>
      <c r="XM52" s="462"/>
      <c r="XN52" s="462"/>
      <c r="XO52" s="462"/>
      <c r="XP52" s="462"/>
      <c r="XQ52" s="462"/>
      <c r="XR52" s="462"/>
      <c r="XS52" s="462"/>
      <c r="XT52" s="462"/>
      <c r="XU52" s="462"/>
      <c r="XV52" s="462"/>
      <c r="XW52" s="462"/>
      <c r="XX52" s="462"/>
      <c r="XY52" s="462"/>
      <c r="XZ52" s="462"/>
      <c r="YA52" s="462"/>
      <c r="YB52" s="462"/>
      <c r="YC52" s="462"/>
      <c r="YD52" s="462"/>
      <c r="YE52" s="462"/>
      <c r="YF52" s="462"/>
      <c r="YG52" s="462"/>
      <c r="YH52" s="462"/>
      <c r="YI52" s="462"/>
      <c r="YJ52" s="462"/>
      <c r="YK52" s="462"/>
      <c r="YL52" s="462"/>
      <c r="YM52" s="462"/>
      <c r="YN52" s="462"/>
      <c r="YO52" s="462"/>
      <c r="YP52" s="462"/>
      <c r="YQ52" s="462"/>
      <c r="YR52" s="462"/>
      <c r="YS52" s="462"/>
      <c r="YT52" s="462"/>
      <c r="YU52" s="462"/>
      <c r="YV52" s="462"/>
      <c r="YW52" s="462"/>
      <c r="YX52" s="462"/>
      <c r="YY52" s="462"/>
      <c r="YZ52" s="462"/>
      <c r="ZA52" s="462"/>
      <c r="ZB52" s="462"/>
      <c r="ZC52" s="462"/>
      <c r="ZD52" s="462"/>
      <c r="ZE52" s="462"/>
      <c r="ZF52" s="462"/>
      <c r="ZG52" s="462"/>
      <c r="ZH52" s="462"/>
      <c r="ZI52" s="462"/>
      <c r="ZJ52" s="462"/>
      <c r="ZK52" s="462"/>
      <c r="ZL52" s="462"/>
      <c r="ZM52" s="462"/>
      <c r="ZN52" s="462"/>
      <c r="ZO52" s="462"/>
      <c r="ZP52" s="462"/>
      <c r="ZQ52" s="462"/>
      <c r="ZR52" s="462"/>
      <c r="ZS52" s="462"/>
      <c r="ZT52" s="462"/>
      <c r="ZU52" s="462"/>
      <c r="ZV52" s="462"/>
      <c r="ZW52" s="462"/>
      <c r="ZX52" s="462"/>
      <c r="ZY52" s="462"/>
      <c r="ZZ52" s="462"/>
      <c r="AAA52" s="462"/>
      <c r="AAB52" s="462"/>
      <c r="AAC52" s="462"/>
      <c r="AAD52" s="462"/>
      <c r="AAE52" s="462"/>
      <c r="AAF52" s="462"/>
      <c r="AAG52" s="462"/>
      <c r="AAH52" s="462"/>
      <c r="AAI52" s="462"/>
      <c r="AAJ52" s="462"/>
      <c r="AAK52" s="462"/>
      <c r="AAL52" s="462"/>
      <c r="AAM52" s="462"/>
      <c r="AAN52" s="462"/>
      <c r="AAO52" s="462"/>
      <c r="AAP52" s="462"/>
      <c r="AAQ52" s="462"/>
      <c r="AAR52" s="462"/>
      <c r="AAS52" s="462"/>
      <c r="AAT52" s="462"/>
      <c r="AAU52" s="462"/>
      <c r="AAV52" s="462"/>
      <c r="AAW52" s="462"/>
      <c r="AAX52" s="462"/>
      <c r="AAY52" s="462"/>
      <c r="AAZ52" s="462"/>
      <c r="ABA52" s="462"/>
      <c r="ABB52" s="462"/>
      <c r="ABC52" s="462"/>
      <c r="ABD52" s="462"/>
      <c r="ABE52" s="462"/>
      <c r="ABF52" s="462"/>
      <c r="ABG52" s="462"/>
      <c r="ABH52" s="462"/>
      <c r="ABI52" s="462"/>
      <c r="ABJ52" s="462"/>
      <c r="ABK52" s="462"/>
      <c r="ABL52" s="462"/>
      <c r="ABM52" s="462"/>
      <c r="ABN52" s="462"/>
      <c r="ABO52" s="462"/>
      <c r="ABP52" s="462"/>
      <c r="ABQ52" s="462"/>
      <c r="ABR52" s="462"/>
      <c r="ABS52" s="462"/>
      <c r="ABT52" s="462"/>
      <c r="ABU52" s="462"/>
      <c r="ABV52" s="462"/>
      <c r="ABW52" s="462"/>
      <c r="ABX52" s="462"/>
      <c r="ABY52" s="462"/>
      <c r="ABZ52" s="462"/>
      <c r="ACA52" s="462"/>
      <c r="ACB52" s="462"/>
      <c r="ACC52" s="462"/>
      <c r="ACD52" s="462"/>
      <c r="ACE52" s="462"/>
      <c r="ACF52" s="462"/>
      <c r="ACG52" s="462"/>
      <c r="ACH52" s="462"/>
      <c r="ACI52" s="462"/>
      <c r="ACJ52" s="462"/>
      <c r="ACK52" s="462"/>
      <c r="ACL52" s="462"/>
      <c r="ACM52" s="462"/>
      <c r="ACN52" s="462"/>
      <c r="ACO52" s="462"/>
      <c r="ACP52" s="462"/>
      <c r="ACQ52" s="462"/>
      <c r="ACR52" s="462"/>
      <c r="ACS52" s="462"/>
      <c r="ACT52" s="462"/>
      <c r="ACU52" s="462"/>
      <c r="ACV52" s="462"/>
      <c r="ACW52" s="462"/>
      <c r="ACX52" s="462"/>
      <c r="ACY52" s="462"/>
      <c r="ACZ52" s="462"/>
      <c r="ADA52" s="462"/>
      <c r="ADB52" s="462"/>
      <c r="ADC52" s="462"/>
      <c r="ADD52" s="462"/>
      <c r="ADE52" s="462"/>
      <c r="ADF52" s="462"/>
      <c r="ADG52" s="462"/>
      <c r="ADH52" s="462"/>
      <c r="ADI52" s="462"/>
      <c r="ADJ52" s="462"/>
      <c r="ADK52" s="462"/>
      <c r="ADL52" s="462"/>
      <c r="ADM52" s="462"/>
      <c r="ADN52" s="462"/>
      <c r="ADO52" s="462"/>
      <c r="ADP52" s="462"/>
      <c r="ADQ52" s="462"/>
      <c r="ADR52" s="462"/>
      <c r="ADS52" s="462"/>
      <c r="ADT52" s="462"/>
      <c r="ADU52" s="462"/>
      <c r="ADV52" s="462"/>
      <c r="ADW52" s="462"/>
      <c r="ADX52" s="462"/>
      <c r="ADY52" s="462"/>
      <c r="ADZ52" s="462"/>
      <c r="AEA52" s="462"/>
      <c r="AEB52" s="462"/>
      <c r="AEC52" s="462"/>
      <c r="AED52" s="462"/>
      <c r="AEE52" s="462"/>
      <c r="AEF52" s="462"/>
      <c r="AEG52" s="462"/>
      <c r="AEH52" s="462"/>
      <c r="AEI52" s="462"/>
      <c r="AEJ52" s="462"/>
      <c r="AEK52" s="462"/>
      <c r="AEL52" s="462"/>
      <c r="AEM52" s="462"/>
      <c r="AEN52" s="462"/>
      <c r="AEO52" s="462"/>
      <c r="AEP52" s="462"/>
      <c r="AEQ52" s="462"/>
      <c r="AER52" s="462"/>
      <c r="AES52" s="462"/>
      <c r="AET52" s="462"/>
      <c r="AEU52" s="462"/>
      <c r="AEV52" s="462"/>
      <c r="AEW52" s="462"/>
      <c r="AEX52" s="462"/>
      <c r="AEY52" s="462"/>
      <c r="AEZ52" s="462"/>
      <c r="AFA52" s="462"/>
      <c r="AFB52" s="462"/>
      <c r="AFC52" s="462"/>
      <c r="AFD52" s="462"/>
      <c r="AFE52" s="462"/>
      <c r="AFF52" s="462"/>
      <c r="AFG52" s="462"/>
      <c r="AFH52" s="462"/>
      <c r="AFI52" s="462"/>
      <c r="AFJ52" s="462"/>
      <c r="AFK52" s="462"/>
      <c r="AFL52" s="462"/>
      <c r="AFM52" s="462"/>
      <c r="AFN52" s="462"/>
      <c r="AFO52" s="462"/>
      <c r="AFP52" s="462"/>
      <c r="AFQ52" s="462"/>
      <c r="AFR52" s="462"/>
      <c r="AFS52" s="462"/>
      <c r="AFT52" s="462"/>
      <c r="AFU52" s="462"/>
    </row>
    <row r="53" spans="1:853" s="466" customFormat="1">
      <c r="A53" s="14"/>
      <c r="B53" s="11"/>
      <c r="C53" s="11" t="s">
        <v>1252</v>
      </c>
      <c r="D53" s="11"/>
      <c r="E53" s="380">
        <f>SUMIF($G$2:$BN$2,E$2,($G53:$BN53))</f>
        <v>0</v>
      </c>
      <c r="F53" s="380">
        <f>SUMIF($G$2:$BN$2,F$2,($G53:$BN53))</f>
        <v>0</v>
      </c>
      <c r="G53" s="205">
        <v>0</v>
      </c>
      <c r="H53" s="205">
        <v>0</v>
      </c>
      <c r="I53" s="205">
        <v>0</v>
      </c>
      <c r="J53" s="205">
        <v>0</v>
      </c>
      <c r="K53" s="205">
        <v>0</v>
      </c>
      <c r="L53" s="205">
        <v>0</v>
      </c>
      <c r="M53" s="205">
        <v>0</v>
      </c>
      <c r="N53" s="205">
        <v>0</v>
      </c>
      <c r="O53" s="205">
        <v>0</v>
      </c>
      <c r="P53" s="205">
        <v>0</v>
      </c>
      <c r="Q53" s="205">
        <v>0</v>
      </c>
      <c r="R53" s="205">
        <v>0</v>
      </c>
      <c r="S53" s="205">
        <v>0</v>
      </c>
      <c r="T53" s="205">
        <v>0</v>
      </c>
      <c r="U53" s="205">
        <v>0</v>
      </c>
      <c r="V53" s="205">
        <v>0</v>
      </c>
      <c r="W53" s="205">
        <v>0</v>
      </c>
      <c r="X53" s="205">
        <v>0</v>
      </c>
      <c r="Y53" s="205">
        <v>0</v>
      </c>
      <c r="Z53" s="205">
        <v>0</v>
      </c>
      <c r="AA53" s="205">
        <v>0</v>
      </c>
      <c r="AB53" s="205">
        <v>0</v>
      </c>
      <c r="AC53" s="205">
        <v>0</v>
      </c>
      <c r="AD53" s="205">
        <v>0</v>
      </c>
      <c r="AE53" s="205">
        <v>0</v>
      </c>
      <c r="AF53" s="205">
        <v>0</v>
      </c>
      <c r="AG53" s="205">
        <v>0</v>
      </c>
      <c r="AH53" s="205">
        <v>0</v>
      </c>
      <c r="AI53" s="205">
        <v>0</v>
      </c>
      <c r="AJ53" s="205">
        <v>0</v>
      </c>
      <c r="AK53" s="205">
        <v>0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205">
        <v>0</v>
      </c>
      <c r="AS53" s="205"/>
      <c r="AT53" s="205"/>
      <c r="AU53" s="205"/>
      <c r="AV53" s="205"/>
      <c r="AW53" s="205"/>
      <c r="AX53" s="205"/>
      <c r="AY53" s="205"/>
      <c r="AZ53" s="205"/>
      <c r="BA53" s="205"/>
      <c r="BB53" s="205"/>
      <c r="BC53" s="205"/>
      <c r="BD53" s="205"/>
      <c r="BE53" s="205"/>
      <c r="BF53" s="205"/>
      <c r="BG53" s="205"/>
      <c r="BH53" s="205"/>
      <c r="BI53" s="205"/>
      <c r="BJ53" s="205"/>
      <c r="BK53" s="205"/>
      <c r="BL53" s="205"/>
      <c r="BM53" s="205"/>
      <c r="BN53" s="205"/>
      <c r="BO53" s="462"/>
      <c r="BP53" s="462"/>
      <c r="BQ53" s="462"/>
      <c r="BR53" s="462"/>
      <c r="BS53" s="462"/>
      <c r="BT53" s="462"/>
      <c r="BU53" s="462"/>
      <c r="BV53" s="462"/>
      <c r="BW53" s="462"/>
      <c r="BX53" s="462"/>
      <c r="BY53" s="462"/>
      <c r="BZ53" s="462"/>
      <c r="CA53" s="462"/>
      <c r="CB53" s="462"/>
      <c r="CC53" s="462"/>
      <c r="CD53" s="462"/>
      <c r="CE53" s="462"/>
      <c r="CF53" s="462"/>
      <c r="CG53" s="462"/>
      <c r="CH53" s="462"/>
      <c r="CI53" s="462"/>
      <c r="CJ53" s="462"/>
      <c r="CK53" s="462"/>
      <c r="CL53" s="462"/>
      <c r="CM53" s="462"/>
      <c r="CN53" s="462"/>
      <c r="CO53" s="462"/>
      <c r="CP53" s="462"/>
      <c r="CQ53" s="462"/>
      <c r="CR53" s="462"/>
      <c r="CS53" s="462"/>
      <c r="CT53" s="462"/>
      <c r="CU53" s="462"/>
      <c r="CV53" s="462"/>
      <c r="CW53" s="462"/>
      <c r="CX53" s="462"/>
      <c r="CY53" s="462"/>
      <c r="CZ53" s="462"/>
      <c r="DA53" s="462"/>
      <c r="DB53" s="462"/>
      <c r="DC53" s="462"/>
      <c r="DD53" s="462"/>
      <c r="DE53" s="462"/>
      <c r="DF53" s="462"/>
      <c r="DG53" s="462"/>
      <c r="DH53" s="462"/>
      <c r="DI53" s="462"/>
      <c r="DJ53" s="462"/>
      <c r="DK53" s="462"/>
      <c r="DL53" s="462"/>
      <c r="DM53" s="462"/>
      <c r="DN53" s="462"/>
      <c r="DO53" s="462"/>
      <c r="DP53" s="462"/>
      <c r="DQ53" s="462"/>
      <c r="DR53" s="462"/>
      <c r="DS53" s="462"/>
      <c r="DT53" s="462"/>
      <c r="DU53" s="462"/>
      <c r="DV53" s="462"/>
      <c r="DW53" s="462"/>
      <c r="DX53" s="462"/>
      <c r="DY53" s="462"/>
      <c r="DZ53" s="462"/>
      <c r="EA53" s="462"/>
      <c r="EB53" s="462"/>
      <c r="EC53" s="462"/>
      <c r="ED53" s="462"/>
      <c r="EE53" s="462"/>
      <c r="EF53" s="462"/>
      <c r="EG53" s="462"/>
      <c r="EH53" s="462"/>
      <c r="EI53" s="462"/>
      <c r="EJ53" s="462"/>
      <c r="EK53" s="462"/>
      <c r="EL53" s="462"/>
      <c r="EM53" s="462"/>
      <c r="EN53" s="462"/>
      <c r="EO53" s="462"/>
      <c r="EP53" s="462"/>
      <c r="EQ53" s="462"/>
      <c r="ER53" s="462"/>
      <c r="ES53" s="462"/>
      <c r="ET53" s="462"/>
      <c r="EU53" s="462"/>
      <c r="EV53" s="462"/>
      <c r="EW53" s="462"/>
      <c r="EX53" s="462"/>
      <c r="EY53" s="462"/>
      <c r="EZ53" s="462"/>
      <c r="FA53" s="462"/>
      <c r="FB53" s="462"/>
      <c r="FC53" s="462"/>
      <c r="FD53" s="462"/>
      <c r="FE53" s="462"/>
      <c r="FF53" s="462"/>
      <c r="FG53" s="462"/>
      <c r="FH53" s="462"/>
      <c r="FI53" s="462"/>
      <c r="FJ53" s="462"/>
      <c r="FK53" s="462"/>
      <c r="FL53" s="462"/>
      <c r="FM53" s="462"/>
      <c r="FN53" s="462"/>
      <c r="FO53" s="462"/>
      <c r="FP53" s="462"/>
      <c r="FQ53" s="462"/>
      <c r="FR53" s="462"/>
      <c r="FS53" s="462"/>
      <c r="FT53" s="462"/>
      <c r="FU53" s="462"/>
      <c r="FV53" s="462"/>
      <c r="FW53" s="462"/>
      <c r="FX53" s="462"/>
      <c r="FY53" s="462"/>
      <c r="FZ53" s="462"/>
      <c r="GA53" s="462"/>
      <c r="GB53" s="462"/>
      <c r="GC53" s="462"/>
      <c r="GD53" s="462"/>
      <c r="GE53" s="462"/>
      <c r="GF53" s="462"/>
      <c r="GG53" s="462"/>
      <c r="GH53" s="462"/>
      <c r="GI53" s="462"/>
      <c r="GJ53" s="462"/>
      <c r="GK53" s="462"/>
      <c r="GL53" s="462"/>
      <c r="GM53" s="462"/>
      <c r="GN53" s="462"/>
      <c r="GO53" s="462"/>
      <c r="GP53" s="462"/>
      <c r="GQ53" s="462"/>
      <c r="GR53" s="462"/>
      <c r="GS53" s="462"/>
      <c r="GT53" s="462"/>
      <c r="GU53" s="462"/>
      <c r="GV53" s="462"/>
      <c r="GW53" s="462"/>
      <c r="GX53" s="462"/>
      <c r="GY53" s="462"/>
      <c r="GZ53" s="462"/>
      <c r="HA53" s="462"/>
      <c r="HB53" s="462"/>
      <c r="HC53" s="462"/>
      <c r="HD53" s="462"/>
      <c r="HE53" s="462"/>
      <c r="HF53" s="462"/>
      <c r="HG53" s="462"/>
      <c r="HH53" s="462"/>
      <c r="HI53" s="462"/>
      <c r="HJ53" s="462"/>
      <c r="HK53" s="462"/>
      <c r="HL53" s="462"/>
      <c r="HM53" s="462"/>
      <c r="HN53" s="462"/>
      <c r="HO53" s="462"/>
      <c r="HP53" s="462"/>
      <c r="HQ53" s="462"/>
      <c r="HR53" s="462"/>
      <c r="HS53" s="462"/>
      <c r="HT53" s="462"/>
      <c r="HU53" s="462"/>
      <c r="HV53" s="462"/>
      <c r="HW53" s="462"/>
      <c r="HX53" s="462"/>
      <c r="HY53" s="462"/>
      <c r="HZ53" s="462"/>
      <c r="IA53" s="462"/>
      <c r="IB53" s="462"/>
      <c r="IC53" s="462"/>
      <c r="ID53" s="462"/>
      <c r="IE53" s="462"/>
      <c r="IF53" s="462"/>
      <c r="IG53" s="462"/>
      <c r="IH53" s="462"/>
      <c r="II53" s="462"/>
      <c r="IJ53" s="462"/>
      <c r="IK53" s="462"/>
      <c r="IL53" s="462"/>
      <c r="IM53" s="462"/>
      <c r="IN53" s="462"/>
      <c r="IO53" s="462"/>
      <c r="IP53" s="462"/>
      <c r="IQ53" s="462"/>
      <c r="IR53" s="462"/>
      <c r="IS53" s="462"/>
      <c r="IT53" s="462"/>
      <c r="IU53" s="462"/>
      <c r="IV53" s="462"/>
      <c r="IW53" s="462"/>
      <c r="IX53" s="462"/>
      <c r="IY53" s="462"/>
      <c r="IZ53" s="462"/>
      <c r="JA53" s="462"/>
      <c r="JB53" s="462"/>
      <c r="JC53" s="462"/>
      <c r="JD53" s="462"/>
      <c r="JE53" s="462"/>
      <c r="JF53" s="462"/>
      <c r="JG53" s="462"/>
      <c r="JH53" s="462"/>
      <c r="JI53" s="462"/>
      <c r="JJ53" s="462"/>
      <c r="JK53" s="462"/>
      <c r="JL53" s="462"/>
      <c r="JM53" s="462"/>
      <c r="JN53" s="462"/>
      <c r="JO53" s="462"/>
      <c r="JP53" s="462"/>
      <c r="JQ53" s="462"/>
      <c r="JR53" s="462"/>
      <c r="JS53" s="462"/>
      <c r="JT53" s="462"/>
      <c r="JU53" s="462"/>
      <c r="JV53" s="462"/>
      <c r="JW53" s="462"/>
      <c r="JX53" s="462"/>
      <c r="JY53" s="462"/>
      <c r="JZ53" s="462"/>
      <c r="KA53" s="462"/>
      <c r="KB53" s="462"/>
      <c r="KC53" s="462"/>
      <c r="KD53" s="462"/>
      <c r="KE53" s="462"/>
      <c r="KF53" s="462"/>
      <c r="KG53" s="462"/>
      <c r="KH53" s="462"/>
      <c r="KI53" s="462"/>
      <c r="KJ53" s="462"/>
      <c r="KK53" s="462"/>
      <c r="KL53" s="462"/>
      <c r="KM53" s="462"/>
      <c r="KN53" s="462"/>
      <c r="KO53" s="462"/>
      <c r="KP53" s="462"/>
      <c r="KQ53" s="462"/>
      <c r="KR53" s="462"/>
      <c r="KS53" s="462"/>
      <c r="KT53" s="462"/>
      <c r="KU53" s="462"/>
      <c r="KV53" s="462"/>
      <c r="KW53" s="462"/>
      <c r="KX53" s="462"/>
      <c r="KY53" s="462"/>
      <c r="KZ53" s="462"/>
      <c r="LA53" s="462"/>
      <c r="LB53" s="462"/>
      <c r="LC53" s="462"/>
      <c r="LD53" s="462"/>
      <c r="LE53" s="462"/>
      <c r="LF53" s="462"/>
      <c r="LG53" s="462"/>
      <c r="LH53" s="462"/>
      <c r="LI53" s="462"/>
      <c r="LJ53" s="462"/>
      <c r="LK53" s="462"/>
      <c r="LL53" s="462"/>
      <c r="LM53" s="462"/>
      <c r="LN53" s="462"/>
      <c r="LO53" s="462"/>
      <c r="LP53" s="462"/>
      <c r="LQ53" s="462"/>
      <c r="LR53" s="462"/>
      <c r="LS53" s="462"/>
      <c r="LT53" s="462"/>
      <c r="LU53" s="462"/>
      <c r="LV53" s="462"/>
      <c r="LW53" s="462"/>
      <c r="LX53" s="462"/>
      <c r="LY53" s="462"/>
      <c r="LZ53" s="462"/>
      <c r="MA53" s="462"/>
      <c r="MB53" s="462"/>
      <c r="MC53" s="462"/>
      <c r="MD53" s="462"/>
      <c r="ME53" s="462"/>
      <c r="MF53" s="462"/>
      <c r="MG53" s="462"/>
      <c r="MH53" s="462"/>
      <c r="MI53" s="462"/>
      <c r="MJ53" s="462"/>
      <c r="MK53" s="462"/>
      <c r="ML53" s="462"/>
      <c r="MM53" s="462"/>
      <c r="MN53" s="462"/>
      <c r="MO53" s="462"/>
      <c r="MP53" s="462"/>
      <c r="MQ53" s="462"/>
      <c r="MR53" s="462"/>
      <c r="MS53" s="462"/>
      <c r="MT53" s="462"/>
      <c r="MU53" s="462"/>
      <c r="MV53" s="462"/>
      <c r="MW53" s="462"/>
      <c r="MX53" s="462"/>
      <c r="MY53" s="462"/>
      <c r="MZ53" s="462"/>
      <c r="NA53" s="462"/>
      <c r="NB53" s="462"/>
      <c r="NC53" s="462"/>
      <c r="ND53" s="462"/>
      <c r="NE53" s="462"/>
      <c r="NF53" s="462"/>
      <c r="NG53" s="462"/>
      <c r="NH53" s="462"/>
      <c r="NI53" s="462"/>
      <c r="NJ53" s="462"/>
      <c r="NK53" s="462"/>
      <c r="NL53" s="462"/>
      <c r="NM53" s="462"/>
      <c r="NN53" s="462"/>
      <c r="NO53" s="462"/>
      <c r="NP53" s="462"/>
      <c r="NQ53" s="462"/>
      <c r="NR53" s="462"/>
      <c r="NS53" s="462"/>
      <c r="NT53" s="462"/>
      <c r="NU53" s="462"/>
      <c r="NV53" s="462"/>
      <c r="NW53" s="462"/>
      <c r="NX53" s="462"/>
      <c r="NY53" s="462"/>
      <c r="NZ53" s="462"/>
      <c r="OA53" s="462"/>
      <c r="OB53" s="462"/>
      <c r="OC53" s="462"/>
      <c r="OD53" s="462"/>
      <c r="OE53" s="462"/>
      <c r="OF53" s="462"/>
      <c r="OG53" s="462"/>
      <c r="OH53" s="462"/>
      <c r="OI53" s="462"/>
      <c r="OJ53" s="462"/>
      <c r="OK53" s="462"/>
      <c r="OL53" s="462"/>
      <c r="OM53" s="462"/>
      <c r="ON53" s="462"/>
      <c r="OO53" s="462"/>
      <c r="OP53" s="462"/>
      <c r="OQ53" s="462"/>
      <c r="OR53" s="462"/>
      <c r="OS53" s="462"/>
      <c r="OT53" s="462"/>
      <c r="OU53" s="462"/>
      <c r="OV53" s="462"/>
      <c r="OW53" s="462"/>
      <c r="OX53" s="462"/>
      <c r="OY53" s="462"/>
      <c r="OZ53" s="462"/>
      <c r="PA53" s="462"/>
      <c r="PB53" s="462"/>
      <c r="PC53" s="462"/>
      <c r="PD53" s="462"/>
      <c r="PE53" s="462"/>
      <c r="PF53" s="462"/>
      <c r="PG53" s="462"/>
      <c r="PH53" s="462"/>
      <c r="PI53" s="462"/>
      <c r="PJ53" s="462"/>
      <c r="PK53" s="462"/>
      <c r="PL53" s="462"/>
      <c r="PM53" s="462"/>
      <c r="PN53" s="462"/>
      <c r="PO53" s="462"/>
      <c r="PP53" s="462"/>
      <c r="PQ53" s="462"/>
      <c r="PR53" s="462"/>
      <c r="PS53" s="462"/>
      <c r="PT53" s="462"/>
      <c r="PU53" s="462"/>
      <c r="PV53" s="462"/>
      <c r="PW53" s="462"/>
      <c r="PX53" s="462"/>
      <c r="PY53" s="462"/>
      <c r="PZ53" s="462"/>
      <c r="QA53" s="462"/>
      <c r="QB53" s="462"/>
      <c r="QC53" s="462"/>
      <c r="QD53" s="462"/>
      <c r="QE53" s="462"/>
      <c r="QF53" s="462"/>
      <c r="QG53" s="462"/>
      <c r="QH53" s="462"/>
      <c r="QI53" s="462"/>
      <c r="QJ53" s="462"/>
      <c r="QK53" s="462"/>
      <c r="QL53" s="462"/>
      <c r="QM53" s="462"/>
      <c r="QN53" s="462"/>
      <c r="QO53" s="462"/>
      <c r="QP53" s="462"/>
      <c r="QQ53" s="462"/>
      <c r="QR53" s="462"/>
      <c r="QS53" s="462"/>
      <c r="QT53" s="462"/>
      <c r="QU53" s="462"/>
      <c r="QV53" s="462"/>
      <c r="QW53" s="462"/>
      <c r="QX53" s="462"/>
      <c r="QY53" s="462"/>
      <c r="QZ53" s="462"/>
      <c r="RA53" s="462"/>
      <c r="RB53" s="462"/>
      <c r="RC53" s="462"/>
      <c r="RD53" s="462"/>
      <c r="RE53" s="462"/>
      <c r="RF53" s="462"/>
      <c r="RG53" s="462"/>
      <c r="RH53" s="462"/>
      <c r="RI53" s="462"/>
      <c r="RJ53" s="462"/>
      <c r="RK53" s="462"/>
      <c r="RL53" s="462"/>
      <c r="RM53" s="462"/>
      <c r="RN53" s="462"/>
      <c r="RO53" s="462"/>
      <c r="RP53" s="462"/>
      <c r="RQ53" s="462"/>
      <c r="RR53" s="462"/>
      <c r="RS53" s="462"/>
      <c r="RT53" s="462"/>
      <c r="RU53" s="462"/>
      <c r="RV53" s="462"/>
      <c r="RW53" s="462"/>
      <c r="RX53" s="462"/>
      <c r="RY53" s="462"/>
      <c r="RZ53" s="462"/>
      <c r="SA53" s="462"/>
      <c r="SB53" s="462"/>
      <c r="SC53" s="462"/>
      <c r="SD53" s="462"/>
      <c r="SE53" s="462"/>
      <c r="SF53" s="462"/>
      <c r="SG53" s="462"/>
      <c r="SH53" s="462"/>
      <c r="SI53" s="462"/>
      <c r="SJ53" s="462"/>
      <c r="SK53" s="462"/>
      <c r="SL53" s="462"/>
      <c r="SM53" s="462"/>
      <c r="SN53" s="462"/>
      <c r="SO53" s="462"/>
      <c r="SP53" s="462"/>
      <c r="SQ53" s="462"/>
      <c r="SR53" s="462"/>
      <c r="SS53" s="462"/>
      <c r="ST53" s="462"/>
      <c r="SU53" s="462"/>
      <c r="SV53" s="462"/>
      <c r="SW53" s="462"/>
      <c r="SX53" s="462"/>
      <c r="SY53" s="462"/>
      <c r="SZ53" s="462"/>
      <c r="TA53" s="462"/>
      <c r="TB53" s="462"/>
      <c r="TC53" s="462"/>
      <c r="TD53" s="462"/>
      <c r="TE53" s="462"/>
      <c r="TF53" s="462"/>
      <c r="TG53" s="462"/>
      <c r="TH53" s="462"/>
      <c r="TI53" s="462"/>
      <c r="TJ53" s="462"/>
      <c r="TK53" s="462"/>
      <c r="TL53" s="462"/>
      <c r="TM53" s="462"/>
      <c r="TN53" s="462"/>
      <c r="TO53" s="462"/>
      <c r="TP53" s="462"/>
      <c r="TQ53" s="462"/>
      <c r="TR53" s="462"/>
      <c r="TS53" s="462"/>
      <c r="TT53" s="462"/>
      <c r="TU53" s="462"/>
      <c r="TV53" s="462"/>
      <c r="TW53" s="462"/>
      <c r="TX53" s="462"/>
      <c r="TY53" s="462"/>
      <c r="TZ53" s="462"/>
      <c r="UA53" s="462"/>
      <c r="UB53" s="462"/>
      <c r="UC53" s="462"/>
      <c r="UD53" s="462"/>
      <c r="UE53" s="462"/>
      <c r="UF53" s="462"/>
      <c r="UG53" s="462"/>
      <c r="UH53" s="462"/>
      <c r="UI53" s="462"/>
      <c r="UJ53" s="462"/>
      <c r="UK53" s="462"/>
      <c r="UL53" s="462"/>
      <c r="UM53" s="462"/>
      <c r="UN53" s="462"/>
      <c r="UO53" s="462"/>
      <c r="UP53" s="462"/>
      <c r="UQ53" s="462"/>
      <c r="UR53" s="462"/>
      <c r="US53" s="462"/>
      <c r="UT53" s="462"/>
      <c r="UU53" s="462"/>
      <c r="UV53" s="462"/>
      <c r="UW53" s="462"/>
      <c r="UX53" s="462"/>
      <c r="UY53" s="462"/>
      <c r="UZ53" s="462"/>
      <c r="VA53" s="462"/>
      <c r="VB53" s="462"/>
      <c r="VC53" s="462"/>
      <c r="VD53" s="462"/>
      <c r="VE53" s="462"/>
      <c r="VF53" s="462"/>
      <c r="VG53" s="462"/>
      <c r="VH53" s="462"/>
      <c r="VI53" s="462"/>
      <c r="VJ53" s="462"/>
      <c r="VK53" s="462"/>
      <c r="VL53" s="462"/>
      <c r="VM53" s="462"/>
      <c r="VN53" s="462"/>
      <c r="VO53" s="462"/>
      <c r="VP53" s="462"/>
      <c r="VQ53" s="462"/>
      <c r="VR53" s="462"/>
      <c r="VS53" s="462"/>
      <c r="VT53" s="462"/>
      <c r="VU53" s="462"/>
      <c r="VV53" s="462"/>
      <c r="VW53" s="462"/>
      <c r="VX53" s="462"/>
      <c r="VY53" s="462"/>
      <c r="VZ53" s="462"/>
      <c r="WA53" s="462"/>
      <c r="WB53" s="462"/>
      <c r="WC53" s="462"/>
      <c r="WD53" s="462"/>
      <c r="WE53" s="462"/>
      <c r="WF53" s="462"/>
      <c r="WG53" s="462"/>
      <c r="WH53" s="462"/>
      <c r="WI53" s="462"/>
      <c r="WJ53" s="462"/>
      <c r="WK53" s="462"/>
      <c r="WL53" s="462"/>
      <c r="WM53" s="462"/>
      <c r="WN53" s="462"/>
      <c r="WO53" s="462"/>
      <c r="WP53" s="462"/>
      <c r="WQ53" s="462"/>
      <c r="WR53" s="462"/>
      <c r="WS53" s="462"/>
      <c r="WT53" s="462"/>
      <c r="WU53" s="462"/>
      <c r="WV53" s="462"/>
      <c r="WW53" s="462"/>
      <c r="WX53" s="462"/>
      <c r="WY53" s="462"/>
      <c r="WZ53" s="462"/>
      <c r="XA53" s="462"/>
      <c r="XB53" s="462"/>
      <c r="XC53" s="462"/>
      <c r="XD53" s="462"/>
      <c r="XE53" s="462"/>
      <c r="XF53" s="462"/>
      <c r="XG53" s="462"/>
      <c r="XH53" s="462"/>
      <c r="XI53" s="462"/>
      <c r="XJ53" s="462"/>
      <c r="XK53" s="462"/>
      <c r="XL53" s="462"/>
      <c r="XM53" s="462"/>
      <c r="XN53" s="462"/>
      <c r="XO53" s="462"/>
      <c r="XP53" s="462"/>
      <c r="XQ53" s="462"/>
      <c r="XR53" s="462"/>
      <c r="XS53" s="462"/>
      <c r="XT53" s="462"/>
      <c r="XU53" s="462"/>
      <c r="XV53" s="462"/>
      <c r="XW53" s="462"/>
      <c r="XX53" s="462"/>
      <c r="XY53" s="462"/>
      <c r="XZ53" s="462"/>
      <c r="YA53" s="462"/>
      <c r="YB53" s="462"/>
      <c r="YC53" s="462"/>
      <c r="YD53" s="462"/>
      <c r="YE53" s="462"/>
      <c r="YF53" s="462"/>
      <c r="YG53" s="462"/>
      <c r="YH53" s="462"/>
      <c r="YI53" s="462"/>
      <c r="YJ53" s="462"/>
      <c r="YK53" s="462"/>
      <c r="YL53" s="462"/>
      <c r="YM53" s="462"/>
      <c r="YN53" s="462"/>
      <c r="YO53" s="462"/>
      <c r="YP53" s="462"/>
      <c r="YQ53" s="462"/>
      <c r="YR53" s="462"/>
      <c r="YS53" s="462"/>
      <c r="YT53" s="462"/>
      <c r="YU53" s="462"/>
      <c r="YV53" s="462"/>
      <c r="YW53" s="462"/>
      <c r="YX53" s="462"/>
      <c r="YY53" s="462"/>
      <c r="YZ53" s="462"/>
      <c r="ZA53" s="462"/>
      <c r="ZB53" s="462"/>
      <c r="ZC53" s="462"/>
      <c r="ZD53" s="462"/>
      <c r="ZE53" s="462"/>
      <c r="ZF53" s="462"/>
      <c r="ZG53" s="462"/>
      <c r="ZH53" s="462"/>
      <c r="ZI53" s="462"/>
      <c r="ZJ53" s="462"/>
      <c r="ZK53" s="462"/>
      <c r="ZL53" s="462"/>
      <c r="ZM53" s="462"/>
      <c r="ZN53" s="462"/>
      <c r="ZO53" s="462"/>
      <c r="ZP53" s="462"/>
      <c r="ZQ53" s="462"/>
      <c r="ZR53" s="462"/>
      <c r="ZS53" s="462"/>
      <c r="ZT53" s="462"/>
      <c r="ZU53" s="462"/>
      <c r="ZV53" s="462"/>
      <c r="ZW53" s="462"/>
      <c r="ZX53" s="462"/>
      <c r="ZY53" s="462"/>
      <c r="ZZ53" s="462"/>
      <c r="AAA53" s="462"/>
      <c r="AAB53" s="462"/>
      <c r="AAC53" s="462"/>
      <c r="AAD53" s="462"/>
      <c r="AAE53" s="462"/>
      <c r="AAF53" s="462"/>
      <c r="AAG53" s="462"/>
      <c r="AAH53" s="462"/>
      <c r="AAI53" s="462"/>
      <c r="AAJ53" s="462"/>
      <c r="AAK53" s="462"/>
      <c r="AAL53" s="462"/>
      <c r="AAM53" s="462"/>
      <c r="AAN53" s="462"/>
      <c r="AAO53" s="462"/>
      <c r="AAP53" s="462"/>
      <c r="AAQ53" s="462"/>
      <c r="AAR53" s="462"/>
      <c r="AAS53" s="462"/>
      <c r="AAT53" s="462"/>
      <c r="AAU53" s="462"/>
      <c r="AAV53" s="462"/>
      <c r="AAW53" s="462"/>
      <c r="AAX53" s="462"/>
      <c r="AAY53" s="462"/>
      <c r="AAZ53" s="462"/>
      <c r="ABA53" s="462"/>
      <c r="ABB53" s="462"/>
      <c r="ABC53" s="462"/>
      <c r="ABD53" s="462"/>
      <c r="ABE53" s="462"/>
      <c r="ABF53" s="462"/>
      <c r="ABG53" s="462"/>
      <c r="ABH53" s="462"/>
      <c r="ABI53" s="462"/>
      <c r="ABJ53" s="462"/>
      <c r="ABK53" s="462"/>
      <c r="ABL53" s="462"/>
      <c r="ABM53" s="462"/>
      <c r="ABN53" s="462"/>
      <c r="ABO53" s="462"/>
      <c r="ABP53" s="462"/>
      <c r="ABQ53" s="462"/>
      <c r="ABR53" s="462"/>
      <c r="ABS53" s="462"/>
      <c r="ABT53" s="462"/>
      <c r="ABU53" s="462"/>
      <c r="ABV53" s="462"/>
      <c r="ABW53" s="462"/>
      <c r="ABX53" s="462"/>
      <c r="ABY53" s="462"/>
      <c r="ABZ53" s="462"/>
      <c r="ACA53" s="462"/>
      <c r="ACB53" s="462"/>
      <c r="ACC53" s="462"/>
      <c r="ACD53" s="462"/>
      <c r="ACE53" s="462"/>
      <c r="ACF53" s="462"/>
      <c r="ACG53" s="462"/>
      <c r="ACH53" s="462"/>
      <c r="ACI53" s="462"/>
      <c r="ACJ53" s="462"/>
      <c r="ACK53" s="462"/>
      <c r="ACL53" s="462"/>
      <c r="ACM53" s="462"/>
      <c r="ACN53" s="462"/>
      <c r="ACO53" s="462"/>
      <c r="ACP53" s="462"/>
      <c r="ACQ53" s="462"/>
      <c r="ACR53" s="462"/>
      <c r="ACS53" s="462"/>
      <c r="ACT53" s="462"/>
      <c r="ACU53" s="462"/>
      <c r="ACV53" s="462"/>
      <c r="ACW53" s="462"/>
      <c r="ACX53" s="462"/>
      <c r="ACY53" s="462"/>
      <c r="ACZ53" s="462"/>
      <c r="ADA53" s="462"/>
      <c r="ADB53" s="462"/>
      <c r="ADC53" s="462"/>
      <c r="ADD53" s="462"/>
      <c r="ADE53" s="462"/>
      <c r="ADF53" s="462"/>
      <c r="ADG53" s="462"/>
      <c r="ADH53" s="462"/>
      <c r="ADI53" s="462"/>
      <c r="ADJ53" s="462"/>
      <c r="ADK53" s="462"/>
      <c r="ADL53" s="462"/>
      <c r="ADM53" s="462"/>
      <c r="ADN53" s="462"/>
      <c r="ADO53" s="462"/>
      <c r="ADP53" s="462"/>
      <c r="ADQ53" s="462"/>
      <c r="ADR53" s="462"/>
      <c r="ADS53" s="462"/>
      <c r="ADT53" s="462"/>
      <c r="ADU53" s="462"/>
      <c r="ADV53" s="462"/>
      <c r="ADW53" s="462"/>
      <c r="ADX53" s="462"/>
      <c r="ADY53" s="462"/>
      <c r="ADZ53" s="462"/>
      <c r="AEA53" s="462"/>
      <c r="AEB53" s="462"/>
      <c r="AEC53" s="462"/>
      <c r="AED53" s="462"/>
      <c r="AEE53" s="462"/>
      <c r="AEF53" s="462"/>
      <c r="AEG53" s="462"/>
      <c r="AEH53" s="462"/>
      <c r="AEI53" s="462"/>
      <c r="AEJ53" s="462"/>
      <c r="AEK53" s="462"/>
      <c r="AEL53" s="462"/>
      <c r="AEM53" s="462"/>
      <c r="AEN53" s="462"/>
      <c r="AEO53" s="462"/>
      <c r="AEP53" s="462"/>
      <c r="AEQ53" s="462"/>
      <c r="AER53" s="462"/>
      <c r="AES53" s="462"/>
      <c r="AET53" s="462"/>
      <c r="AEU53" s="462"/>
      <c r="AEV53" s="462"/>
      <c r="AEW53" s="462"/>
      <c r="AEX53" s="462"/>
      <c r="AEY53" s="462"/>
      <c r="AEZ53" s="462"/>
      <c r="AFA53" s="462"/>
      <c r="AFB53" s="462"/>
      <c r="AFC53" s="462"/>
      <c r="AFD53" s="462"/>
      <c r="AFE53" s="462"/>
      <c r="AFF53" s="462"/>
      <c r="AFG53" s="462"/>
      <c r="AFH53" s="462"/>
      <c r="AFI53" s="462"/>
      <c r="AFJ53" s="462"/>
      <c r="AFK53" s="462"/>
      <c r="AFL53" s="462"/>
      <c r="AFM53" s="462"/>
      <c r="AFN53" s="462"/>
      <c r="AFO53" s="462"/>
      <c r="AFP53" s="462"/>
      <c r="AFQ53" s="462"/>
      <c r="AFR53" s="462"/>
      <c r="AFS53" s="462"/>
      <c r="AFT53" s="462"/>
      <c r="AFU53" s="462"/>
    </row>
    <row r="54" spans="1:853" s="464" customFormat="1">
      <c r="A54" s="14"/>
      <c r="B54" s="11"/>
      <c r="C54" s="11" t="s">
        <v>1253</v>
      </c>
      <c r="D54" s="11"/>
      <c r="E54" s="360"/>
      <c r="F54" s="360"/>
      <c r="G54" s="360"/>
      <c r="H54" s="360"/>
      <c r="I54" s="360"/>
      <c r="J54" s="360"/>
      <c r="K54" s="360"/>
      <c r="L54" s="360"/>
      <c r="M54" s="360"/>
      <c r="N54" s="360"/>
      <c r="O54" s="360"/>
      <c r="P54" s="360"/>
      <c r="Q54" s="360"/>
      <c r="R54" s="360"/>
      <c r="S54" s="360"/>
      <c r="T54" s="360"/>
      <c r="U54" s="360"/>
      <c r="V54" s="360"/>
      <c r="W54" s="360"/>
      <c r="X54" s="360"/>
      <c r="Y54" s="360"/>
      <c r="Z54" s="360"/>
      <c r="AA54" s="360"/>
      <c r="AB54" s="360"/>
      <c r="AC54" s="360"/>
      <c r="AD54" s="360"/>
      <c r="AE54" s="360"/>
      <c r="AF54" s="360"/>
      <c r="AG54" s="360"/>
      <c r="AH54" s="360"/>
      <c r="AI54" s="360"/>
      <c r="AJ54" s="360"/>
      <c r="AK54" s="360"/>
      <c r="AL54" s="360"/>
      <c r="AM54" s="360"/>
      <c r="AN54" s="360"/>
      <c r="AO54" s="360"/>
      <c r="AP54" s="360"/>
      <c r="AQ54" s="360"/>
      <c r="AR54" s="360"/>
      <c r="AS54" s="360"/>
      <c r="AT54" s="360"/>
      <c r="AU54" s="360"/>
      <c r="AV54" s="360"/>
      <c r="AW54" s="360"/>
      <c r="AX54" s="360"/>
      <c r="AY54" s="360"/>
      <c r="AZ54" s="360"/>
      <c r="BA54" s="360"/>
      <c r="BB54" s="360"/>
      <c r="BC54" s="360"/>
      <c r="BD54" s="360"/>
      <c r="BE54" s="360"/>
      <c r="BF54" s="360"/>
      <c r="BG54" s="360"/>
      <c r="BH54" s="360"/>
      <c r="BI54" s="360"/>
      <c r="BJ54" s="360"/>
      <c r="BK54" s="360"/>
      <c r="BL54" s="360"/>
      <c r="BM54" s="360"/>
      <c r="BN54" s="360"/>
      <c r="BO54" s="460"/>
      <c r="BP54" s="460"/>
      <c r="BQ54" s="460"/>
      <c r="BR54" s="460"/>
      <c r="BS54" s="460"/>
      <c r="BT54" s="460"/>
      <c r="BU54" s="460"/>
      <c r="BV54" s="460"/>
      <c r="BW54" s="460"/>
      <c r="BX54" s="460"/>
      <c r="BY54" s="460"/>
      <c r="BZ54" s="460"/>
      <c r="CA54" s="460"/>
      <c r="CB54" s="460"/>
      <c r="CC54" s="460"/>
      <c r="CD54" s="460"/>
      <c r="CE54" s="460"/>
      <c r="CF54" s="460"/>
      <c r="CG54" s="460"/>
      <c r="CH54" s="460"/>
      <c r="CI54" s="460"/>
      <c r="CJ54" s="460"/>
      <c r="CK54" s="460"/>
      <c r="CL54" s="460"/>
      <c r="CM54" s="460"/>
      <c r="CN54" s="460"/>
      <c r="CO54" s="460"/>
      <c r="CP54" s="460"/>
      <c r="CQ54" s="460"/>
      <c r="CR54" s="460"/>
      <c r="CS54" s="460"/>
      <c r="CT54" s="460"/>
      <c r="CU54" s="460"/>
      <c r="CV54" s="460"/>
      <c r="CW54" s="460"/>
      <c r="CX54" s="460"/>
      <c r="CY54" s="460"/>
      <c r="CZ54" s="460"/>
      <c r="DA54" s="460"/>
      <c r="DB54" s="460"/>
      <c r="DC54" s="460"/>
      <c r="DD54" s="460"/>
      <c r="DE54" s="460"/>
      <c r="DF54" s="460"/>
      <c r="DG54" s="460"/>
      <c r="DH54" s="460"/>
      <c r="DI54" s="460"/>
      <c r="DJ54" s="460"/>
      <c r="DK54" s="460"/>
      <c r="DL54" s="460"/>
      <c r="DM54" s="460"/>
      <c r="DN54" s="460"/>
      <c r="DO54" s="460"/>
      <c r="DP54" s="460"/>
      <c r="DQ54" s="460"/>
      <c r="DR54" s="460"/>
      <c r="DS54" s="460"/>
      <c r="DT54" s="460"/>
      <c r="DU54" s="460"/>
      <c r="DV54" s="460"/>
      <c r="DW54" s="460"/>
      <c r="DX54" s="460"/>
      <c r="DY54" s="460"/>
      <c r="DZ54" s="460"/>
      <c r="EA54" s="460"/>
      <c r="EB54" s="460"/>
      <c r="EC54" s="460"/>
      <c r="ED54" s="460"/>
      <c r="EE54" s="460"/>
      <c r="EF54" s="460"/>
      <c r="EG54" s="460"/>
      <c r="EH54" s="460"/>
      <c r="EI54" s="460"/>
      <c r="EJ54" s="460"/>
      <c r="EK54" s="460"/>
      <c r="EL54" s="460"/>
      <c r="EM54" s="460"/>
      <c r="EN54" s="460"/>
      <c r="EO54" s="460"/>
      <c r="EP54" s="460"/>
      <c r="EQ54" s="460"/>
      <c r="ER54" s="460"/>
      <c r="ES54" s="460"/>
      <c r="ET54" s="460"/>
      <c r="EU54" s="460"/>
      <c r="EV54" s="460"/>
      <c r="EW54" s="460"/>
      <c r="EX54" s="460"/>
      <c r="EY54" s="460"/>
      <c r="EZ54" s="460"/>
      <c r="FA54" s="460"/>
      <c r="FB54" s="460"/>
      <c r="FC54" s="460"/>
      <c r="FD54" s="460"/>
      <c r="FE54" s="460"/>
      <c r="FF54" s="460"/>
      <c r="FG54" s="460"/>
      <c r="FH54" s="460"/>
      <c r="FI54" s="460"/>
      <c r="FJ54" s="460"/>
      <c r="FK54" s="460"/>
      <c r="FL54" s="460"/>
      <c r="FM54" s="460"/>
      <c r="FN54" s="460"/>
      <c r="FO54" s="460"/>
      <c r="FP54" s="460"/>
      <c r="FQ54" s="460"/>
      <c r="FR54" s="460"/>
      <c r="FS54" s="460"/>
      <c r="FT54" s="460"/>
      <c r="FU54" s="460"/>
      <c r="FV54" s="460"/>
      <c r="FW54" s="460"/>
      <c r="FX54" s="460"/>
      <c r="FY54" s="460"/>
      <c r="FZ54" s="460"/>
      <c r="GA54" s="460"/>
      <c r="GB54" s="460"/>
      <c r="GC54" s="460"/>
      <c r="GD54" s="460"/>
      <c r="GE54" s="460"/>
      <c r="GF54" s="460"/>
      <c r="GG54" s="460"/>
      <c r="GH54" s="460"/>
      <c r="GI54" s="460"/>
      <c r="GJ54" s="460"/>
      <c r="GK54" s="460"/>
      <c r="GL54" s="460"/>
      <c r="GM54" s="460"/>
      <c r="GN54" s="460"/>
      <c r="GO54" s="460"/>
      <c r="GP54" s="460"/>
      <c r="GQ54" s="460"/>
      <c r="GR54" s="460"/>
      <c r="GS54" s="460"/>
      <c r="GT54" s="460"/>
      <c r="GU54" s="460"/>
      <c r="GV54" s="460"/>
      <c r="GW54" s="460"/>
      <c r="GX54" s="460"/>
      <c r="GY54" s="460"/>
      <c r="GZ54" s="460"/>
      <c r="HA54" s="460"/>
      <c r="HB54" s="460"/>
      <c r="HC54" s="460"/>
      <c r="HD54" s="460"/>
      <c r="HE54" s="460"/>
      <c r="HF54" s="460"/>
      <c r="HG54" s="460"/>
      <c r="HH54" s="460"/>
      <c r="HI54" s="460"/>
      <c r="HJ54" s="460"/>
      <c r="HK54" s="460"/>
      <c r="HL54" s="460"/>
      <c r="HM54" s="460"/>
      <c r="HN54" s="460"/>
      <c r="HO54" s="460"/>
      <c r="HP54" s="460"/>
      <c r="HQ54" s="460"/>
      <c r="HR54" s="460"/>
      <c r="HS54" s="460"/>
      <c r="HT54" s="460"/>
      <c r="HU54" s="460"/>
      <c r="HV54" s="460"/>
      <c r="HW54" s="460"/>
      <c r="HX54" s="460"/>
      <c r="HY54" s="460"/>
      <c r="HZ54" s="460"/>
      <c r="IA54" s="460"/>
      <c r="IB54" s="460"/>
      <c r="IC54" s="460"/>
      <c r="ID54" s="460"/>
      <c r="IE54" s="460"/>
      <c r="IF54" s="460"/>
      <c r="IG54" s="460"/>
      <c r="IH54" s="460"/>
      <c r="II54" s="460"/>
      <c r="IJ54" s="460"/>
      <c r="IK54" s="460"/>
      <c r="IL54" s="460"/>
      <c r="IM54" s="460"/>
      <c r="IN54" s="460"/>
      <c r="IO54" s="460"/>
      <c r="IP54" s="460"/>
      <c r="IQ54" s="460"/>
      <c r="IR54" s="460"/>
      <c r="IS54" s="460"/>
      <c r="IT54" s="460"/>
      <c r="IU54" s="460"/>
      <c r="IV54" s="460"/>
      <c r="IW54" s="460"/>
      <c r="IX54" s="460"/>
      <c r="IY54" s="460"/>
      <c r="IZ54" s="460"/>
      <c r="JA54" s="460"/>
      <c r="JB54" s="460"/>
      <c r="JC54" s="460"/>
      <c r="JD54" s="460"/>
      <c r="JE54" s="460"/>
      <c r="JF54" s="460"/>
      <c r="JG54" s="460"/>
      <c r="JH54" s="460"/>
      <c r="JI54" s="460"/>
      <c r="JJ54" s="460"/>
      <c r="JK54" s="460"/>
      <c r="JL54" s="460"/>
      <c r="JM54" s="460"/>
      <c r="JN54" s="460"/>
      <c r="JO54" s="460"/>
      <c r="JP54" s="460"/>
      <c r="JQ54" s="460"/>
      <c r="JR54" s="460"/>
      <c r="JS54" s="460"/>
      <c r="JT54" s="460"/>
      <c r="JU54" s="460"/>
      <c r="JV54" s="460"/>
      <c r="JW54" s="460"/>
      <c r="JX54" s="460"/>
      <c r="JY54" s="460"/>
      <c r="JZ54" s="460"/>
      <c r="KA54" s="460"/>
      <c r="KB54" s="460"/>
      <c r="KC54" s="460"/>
      <c r="KD54" s="460"/>
      <c r="KE54" s="460"/>
      <c r="KF54" s="460"/>
      <c r="KG54" s="460"/>
      <c r="KH54" s="460"/>
      <c r="KI54" s="460"/>
      <c r="KJ54" s="460"/>
      <c r="KK54" s="460"/>
      <c r="KL54" s="460"/>
      <c r="KM54" s="460"/>
      <c r="KN54" s="460"/>
      <c r="KO54" s="460"/>
      <c r="KP54" s="460"/>
      <c r="KQ54" s="460"/>
      <c r="KR54" s="460"/>
      <c r="KS54" s="460"/>
      <c r="KT54" s="460"/>
      <c r="KU54" s="460"/>
      <c r="KV54" s="460"/>
      <c r="KW54" s="460"/>
      <c r="KX54" s="460"/>
      <c r="KY54" s="460"/>
      <c r="KZ54" s="460"/>
      <c r="LA54" s="460"/>
      <c r="LB54" s="460"/>
      <c r="LC54" s="460"/>
      <c r="LD54" s="460"/>
      <c r="LE54" s="460"/>
      <c r="LF54" s="460"/>
      <c r="LG54" s="460"/>
      <c r="LH54" s="460"/>
      <c r="LI54" s="460"/>
      <c r="LJ54" s="460"/>
      <c r="LK54" s="460"/>
      <c r="LL54" s="460"/>
      <c r="LM54" s="460"/>
      <c r="LN54" s="460"/>
      <c r="LO54" s="460"/>
      <c r="LP54" s="460"/>
      <c r="LQ54" s="460"/>
      <c r="LR54" s="460"/>
      <c r="LS54" s="460"/>
      <c r="LT54" s="460"/>
      <c r="LU54" s="460"/>
      <c r="LV54" s="460"/>
      <c r="LW54" s="460"/>
      <c r="LX54" s="460"/>
      <c r="LY54" s="460"/>
      <c r="LZ54" s="460"/>
      <c r="MA54" s="460"/>
      <c r="MB54" s="460"/>
      <c r="MC54" s="460"/>
      <c r="MD54" s="460"/>
      <c r="ME54" s="460"/>
      <c r="MF54" s="460"/>
      <c r="MG54" s="460"/>
      <c r="MH54" s="460"/>
      <c r="MI54" s="460"/>
      <c r="MJ54" s="460"/>
      <c r="MK54" s="460"/>
      <c r="ML54" s="460"/>
      <c r="MM54" s="460"/>
      <c r="MN54" s="460"/>
      <c r="MO54" s="460"/>
      <c r="MP54" s="460"/>
      <c r="MQ54" s="460"/>
      <c r="MR54" s="460"/>
      <c r="MS54" s="460"/>
      <c r="MT54" s="460"/>
      <c r="MU54" s="460"/>
      <c r="MV54" s="460"/>
      <c r="MW54" s="460"/>
      <c r="MX54" s="460"/>
      <c r="MY54" s="460"/>
      <c r="MZ54" s="460"/>
      <c r="NA54" s="460"/>
      <c r="NB54" s="460"/>
      <c r="NC54" s="460"/>
      <c r="ND54" s="460"/>
      <c r="NE54" s="460"/>
      <c r="NF54" s="460"/>
      <c r="NG54" s="460"/>
      <c r="NH54" s="460"/>
      <c r="NI54" s="460"/>
      <c r="NJ54" s="460"/>
      <c r="NK54" s="460"/>
      <c r="NL54" s="460"/>
      <c r="NM54" s="460"/>
      <c r="NN54" s="460"/>
      <c r="NO54" s="460"/>
      <c r="NP54" s="460"/>
      <c r="NQ54" s="460"/>
      <c r="NR54" s="460"/>
      <c r="NS54" s="460"/>
      <c r="NT54" s="460"/>
      <c r="NU54" s="460"/>
      <c r="NV54" s="460"/>
      <c r="NW54" s="460"/>
      <c r="NX54" s="460"/>
      <c r="NY54" s="460"/>
      <c r="NZ54" s="460"/>
      <c r="OA54" s="460"/>
      <c r="OB54" s="460"/>
      <c r="OC54" s="460"/>
      <c r="OD54" s="460"/>
      <c r="OE54" s="460"/>
      <c r="OF54" s="460"/>
      <c r="OG54" s="460"/>
      <c r="OH54" s="460"/>
      <c r="OI54" s="460"/>
      <c r="OJ54" s="460"/>
      <c r="OK54" s="460"/>
      <c r="OL54" s="460"/>
      <c r="OM54" s="460"/>
      <c r="ON54" s="460"/>
      <c r="OO54" s="460"/>
      <c r="OP54" s="460"/>
      <c r="OQ54" s="460"/>
      <c r="OR54" s="460"/>
      <c r="OS54" s="460"/>
      <c r="OT54" s="460"/>
      <c r="OU54" s="460"/>
      <c r="OV54" s="460"/>
      <c r="OW54" s="460"/>
      <c r="OX54" s="460"/>
      <c r="OY54" s="460"/>
      <c r="OZ54" s="460"/>
      <c r="PA54" s="460"/>
      <c r="PB54" s="460"/>
      <c r="PC54" s="460"/>
      <c r="PD54" s="460"/>
      <c r="PE54" s="460"/>
      <c r="PF54" s="460"/>
      <c r="PG54" s="460"/>
      <c r="PH54" s="460"/>
      <c r="PI54" s="460"/>
      <c r="PJ54" s="460"/>
      <c r="PK54" s="460"/>
      <c r="PL54" s="460"/>
      <c r="PM54" s="460"/>
      <c r="PN54" s="460"/>
      <c r="PO54" s="460"/>
      <c r="PP54" s="460"/>
      <c r="PQ54" s="460"/>
      <c r="PR54" s="460"/>
      <c r="PS54" s="460"/>
      <c r="PT54" s="460"/>
      <c r="PU54" s="460"/>
      <c r="PV54" s="460"/>
      <c r="PW54" s="460"/>
      <c r="PX54" s="460"/>
      <c r="PY54" s="460"/>
      <c r="PZ54" s="460"/>
      <c r="QA54" s="460"/>
      <c r="QB54" s="460"/>
      <c r="QC54" s="460"/>
      <c r="QD54" s="460"/>
      <c r="QE54" s="460"/>
      <c r="QF54" s="460"/>
      <c r="QG54" s="460"/>
      <c r="QH54" s="460"/>
      <c r="QI54" s="460"/>
      <c r="QJ54" s="460"/>
      <c r="QK54" s="460"/>
      <c r="QL54" s="460"/>
      <c r="QM54" s="460"/>
      <c r="QN54" s="460"/>
      <c r="QO54" s="460"/>
      <c r="QP54" s="460"/>
      <c r="QQ54" s="460"/>
      <c r="QR54" s="460"/>
      <c r="QS54" s="460"/>
      <c r="QT54" s="460"/>
      <c r="QU54" s="460"/>
      <c r="QV54" s="460"/>
      <c r="QW54" s="460"/>
      <c r="QX54" s="460"/>
      <c r="QY54" s="460"/>
      <c r="QZ54" s="460"/>
      <c r="RA54" s="460"/>
      <c r="RB54" s="460"/>
      <c r="RC54" s="460"/>
      <c r="RD54" s="460"/>
      <c r="RE54" s="460"/>
      <c r="RF54" s="460"/>
      <c r="RG54" s="460"/>
      <c r="RH54" s="460"/>
      <c r="RI54" s="460"/>
      <c r="RJ54" s="460"/>
      <c r="RK54" s="460"/>
      <c r="RL54" s="460"/>
      <c r="RM54" s="460"/>
      <c r="RN54" s="460"/>
      <c r="RO54" s="460"/>
      <c r="RP54" s="460"/>
      <c r="RQ54" s="460"/>
      <c r="RR54" s="460"/>
      <c r="RS54" s="460"/>
      <c r="RT54" s="460"/>
      <c r="RU54" s="460"/>
      <c r="RV54" s="460"/>
      <c r="RW54" s="460"/>
      <c r="RX54" s="460"/>
      <c r="RY54" s="460"/>
      <c r="RZ54" s="460"/>
      <c r="SA54" s="460"/>
      <c r="SB54" s="460"/>
      <c r="SC54" s="460"/>
      <c r="SD54" s="460"/>
      <c r="SE54" s="460"/>
      <c r="SF54" s="460"/>
      <c r="SG54" s="460"/>
      <c r="SH54" s="460"/>
      <c r="SI54" s="460"/>
      <c r="SJ54" s="460"/>
      <c r="SK54" s="460"/>
      <c r="SL54" s="460"/>
      <c r="SM54" s="460"/>
      <c r="SN54" s="460"/>
      <c r="SO54" s="460"/>
      <c r="SP54" s="460"/>
      <c r="SQ54" s="460"/>
      <c r="SR54" s="460"/>
      <c r="SS54" s="460"/>
      <c r="ST54" s="460"/>
      <c r="SU54" s="460"/>
      <c r="SV54" s="460"/>
      <c r="SW54" s="460"/>
      <c r="SX54" s="460"/>
      <c r="SY54" s="460"/>
      <c r="SZ54" s="460"/>
      <c r="TA54" s="460"/>
      <c r="TB54" s="460"/>
      <c r="TC54" s="460"/>
      <c r="TD54" s="460"/>
      <c r="TE54" s="460"/>
      <c r="TF54" s="460"/>
      <c r="TG54" s="460"/>
      <c r="TH54" s="460"/>
      <c r="TI54" s="460"/>
      <c r="TJ54" s="460"/>
      <c r="TK54" s="460"/>
      <c r="TL54" s="460"/>
      <c r="TM54" s="460"/>
      <c r="TN54" s="460"/>
      <c r="TO54" s="460"/>
      <c r="TP54" s="460"/>
      <c r="TQ54" s="460"/>
      <c r="TR54" s="460"/>
      <c r="TS54" s="460"/>
      <c r="TT54" s="460"/>
      <c r="TU54" s="460"/>
      <c r="TV54" s="460"/>
      <c r="TW54" s="460"/>
      <c r="TX54" s="460"/>
      <c r="TY54" s="460"/>
      <c r="TZ54" s="460"/>
      <c r="UA54" s="460"/>
      <c r="UB54" s="460"/>
      <c r="UC54" s="460"/>
      <c r="UD54" s="460"/>
      <c r="UE54" s="460"/>
      <c r="UF54" s="460"/>
      <c r="UG54" s="460"/>
      <c r="UH54" s="460"/>
      <c r="UI54" s="460"/>
      <c r="UJ54" s="460"/>
      <c r="UK54" s="460"/>
      <c r="UL54" s="460"/>
      <c r="UM54" s="460"/>
      <c r="UN54" s="460"/>
      <c r="UO54" s="460"/>
      <c r="UP54" s="460"/>
      <c r="UQ54" s="460"/>
      <c r="UR54" s="460"/>
      <c r="US54" s="460"/>
      <c r="UT54" s="460"/>
      <c r="UU54" s="460"/>
      <c r="UV54" s="460"/>
      <c r="UW54" s="460"/>
      <c r="UX54" s="460"/>
      <c r="UY54" s="460"/>
      <c r="UZ54" s="460"/>
      <c r="VA54" s="460"/>
      <c r="VB54" s="460"/>
      <c r="VC54" s="460"/>
      <c r="VD54" s="460"/>
      <c r="VE54" s="460"/>
      <c r="VF54" s="460"/>
      <c r="VG54" s="460"/>
      <c r="VH54" s="460"/>
      <c r="VI54" s="460"/>
      <c r="VJ54" s="460"/>
      <c r="VK54" s="460"/>
      <c r="VL54" s="460"/>
      <c r="VM54" s="460"/>
      <c r="VN54" s="460"/>
      <c r="VO54" s="460"/>
      <c r="VP54" s="460"/>
      <c r="VQ54" s="460"/>
      <c r="VR54" s="460"/>
      <c r="VS54" s="460"/>
      <c r="VT54" s="460"/>
      <c r="VU54" s="460"/>
      <c r="VV54" s="460"/>
      <c r="VW54" s="460"/>
      <c r="VX54" s="460"/>
      <c r="VY54" s="460"/>
      <c r="VZ54" s="460"/>
      <c r="WA54" s="460"/>
      <c r="WB54" s="460"/>
      <c r="WC54" s="460"/>
      <c r="WD54" s="460"/>
      <c r="WE54" s="460"/>
      <c r="WF54" s="460"/>
      <c r="WG54" s="460"/>
      <c r="WH54" s="460"/>
      <c r="WI54" s="460"/>
      <c r="WJ54" s="460"/>
      <c r="WK54" s="460"/>
      <c r="WL54" s="460"/>
      <c r="WM54" s="460"/>
      <c r="WN54" s="460"/>
      <c r="WO54" s="460"/>
      <c r="WP54" s="460"/>
      <c r="WQ54" s="460"/>
      <c r="WR54" s="460"/>
      <c r="WS54" s="460"/>
      <c r="WT54" s="460"/>
      <c r="WU54" s="460"/>
      <c r="WV54" s="460"/>
      <c r="WW54" s="460"/>
      <c r="WX54" s="460"/>
      <c r="WY54" s="460"/>
      <c r="WZ54" s="460"/>
      <c r="XA54" s="460"/>
      <c r="XB54" s="460"/>
      <c r="XC54" s="460"/>
      <c r="XD54" s="460"/>
      <c r="XE54" s="460"/>
      <c r="XF54" s="460"/>
      <c r="XG54" s="460"/>
      <c r="XH54" s="460"/>
      <c r="XI54" s="460"/>
      <c r="XJ54" s="460"/>
      <c r="XK54" s="460"/>
      <c r="XL54" s="460"/>
      <c r="XM54" s="460"/>
      <c r="XN54" s="460"/>
      <c r="XO54" s="460"/>
      <c r="XP54" s="460"/>
      <c r="XQ54" s="460"/>
      <c r="XR54" s="460"/>
      <c r="XS54" s="460"/>
      <c r="XT54" s="460"/>
      <c r="XU54" s="460"/>
      <c r="XV54" s="460"/>
      <c r="XW54" s="460"/>
      <c r="XX54" s="460"/>
      <c r="XY54" s="460"/>
      <c r="XZ54" s="460"/>
      <c r="YA54" s="460"/>
      <c r="YB54" s="460"/>
      <c r="YC54" s="460"/>
      <c r="YD54" s="460"/>
      <c r="YE54" s="460"/>
      <c r="YF54" s="460"/>
      <c r="YG54" s="460"/>
      <c r="YH54" s="460"/>
      <c r="YI54" s="460"/>
      <c r="YJ54" s="460"/>
      <c r="YK54" s="460"/>
      <c r="YL54" s="460"/>
      <c r="YM54" s="460"/>
      <c r="YN54" s="460"/>
      <c r="YO54" s="460"/>
      <c r="YP54" s="460"/>
      <c r="YQ54" s="460"/>
      <c r="YR54" s="460"/>
      <c r="YS54" s="460"/>
      <c r="YT54" s="460"/>
      <c r="YU54" s="460"/>
      <c r="YV54" s="460"/>
      <c r="YW54" s="460"/>
      <c r="YX54" s="460"/>
      <c r="YY54" s="460"/>
      <c r="YZ54" s="460"/>
      <c r="ZA54" s="460"/>
      <c r="ZB54" s="460"/>
      <c r="ZC54" s="460"/>
      <c r="ZD54" s="460"/>
      <c r="ZE54" s="460"/>
      <c r="ZF54" s="460"/>
      <c r="ZG54" s="460"/>
      <c r="ZH54" s="460"/>
      <c r="ZI54" s="460"/>
      <c r="ZJ54" s="460"/>
      <c r="ZK54" s="460"/>
      <c r="ZL54" s="460"/>
      <c r="ZM54" s="460"/>
      <c r="ZN54" s="460"/>
      <c r="ZO54" s="460"/>
      <c r="ZP54" s="460"/>
      <c r="ZQ54" s="460"/>
      <c r="ZR54" s="460"/>
      <c r="ZS54" s="460"/>
      <c r="ZT54" s="460"/>
      <c r="ZU54" s="460"/>
      <c r="ZV54" s="460"/>
      <c r="ZW54" s="460"/>
      <c r="ZX54" s="460"/>
      <c r="ZY54" s="460"/>
      <c r="ZZ54" s="460"/>
      <c r="AAA54" s="460"/>
      <c r="AAB54" s="460"/>
      <c r="AAC54" s="460"/>
      <c r="AAD54" s="460"/>
      <c r="AAE54" s="460"/>
      <c r="AAF54" s="460"/>
      <c r="AAG54" s="460"/>
      <c r="AAH54" s="460"/>
      <c r="AAI54" s="460"/>
      <c r="AAJ54" s="460"/>
      <c r="AAK54" s="460"/>
      <c r="AAL54" s="460"/>
      <c r="AAM54" s="460"/>
      <c r="AAN54" s="460"/>
      <c r="AAO54" s="460"/>
      <c r="AAP54" s="460"/>
      <c r="AAQ54" s="460"/>
      <c r="AAR54" s="460"/>
      <c r="AAS54" s="460"/>
      <c r="AAT54" s="460"/>
      <c r="AAU54" s="460"/>
      <c r="AAV54" s="460"/>
      <c r="AAW54" s="460"/>
      <c r="AAX54" s="460"/>
      <c r="AAY54" s="460"/>
      <c r="AAZ54" s="460"/>
      <c r="ABA54" s="460"/>
      <c r="ABB54" s="460"/>
      <c r="ABC54" s="460"/>
      <c r="ABD54" s="460"/>
      <c r="ABE54" s="460"/>
      <c r="ABF54" s="460"/>
      <c r="ABG54" s="460"/>
      <c r="ABH54" s="460"/>
      <c r="ABI54" s="460"/>
      <c r="ABJ54" s="460"/>
      <c r="ABK54" s="460"/>
      <c r="ABL54" s="460"/>
      <c r="ABM54" s="460"/>
      <c r="ABN54" s="460"/>
      <c r="ABO54" s="460"/>
      <c r="ABP54" s="460"/>
      <c r="ABQ54" s="460"/>
      <c r="ABR54" s="460"/>
      <c r="ABS54" s="460"/>
      <c r="ABT54" s="460"/>
      <c r="ABU54" s="460"/>
      <c r="ABV54" s="460"/>
      <c r="ABW54" s="460"/>
      <c r="ABX54" s="460"/>
      <c r="ABY54" s="460"/>
      <c r="ABZ54" s="460"/>
      <c r="ACA54" s="460"/>
      <c r="ACB54" s="460"/>
      <c r="ACC54" s="460"/>
      <c r="ACD54" s="460"/>
      <c r="ACE54" s="460"/>
      <c r="ACF54" s="460"/>
      <c r="ACG54" s="460"/>
      <c r="ACH54" s="460"/>
      <c r="ACI54" s="460"/>
      <c r="ACJ54" s="460"/>
      <c r="ACK54" s="460"/>
      <c r="ACL54" s="460"/>
      <c r="ACM54" s="460"/>
      <c r="ACN54" s="460"/>
      <c r="ACO54" s="460"/>
      <c r="ACP54" s="460"/>
      <c r="ACQ54" s="460"/>
      <c r="ACR54" s="460"/>
      <c r="ACS54" s="460"/>
      <c r="ACT54" s="460"/>
      <c r="ACU54" s="460"/>
      <c r="ACV54" s="460"/>
      <c r="ACW54" s="460"/>
      <c r="ACX54" s="460"/>
      <c r="ACY54" s="460"/>
      <c r="ACZ54" s="460"/>
      <c r="ADA54" s="460"/>
      <c r="ADB54" s="460"/>
      <c r="ADC54" s="460"/>
      <c r="ADD54" s="460"/>
      <c r="ADE54" s="460"/>
      <c r="ADF54" s="460"/>
      <c r="ADG54" s="460"/>
      <c r="ADH54" s="460"/>
      <c r="ADI54" s="460"/>
      <c r="ADJ54" s="460"/>
      <c r="ADK54" s="460"/>
      <c r="ADL54" s="460"/>
      <c r="ADM54" s="460"/>
      <c r="ADN54" s="460"/>
      <c r="ADO54" s="460"/>
      <c r="ADP54" s="460"/>
      <c r="ADQ54" s="460"/>
      <c r="ADR54" s="460"/>
      <c r="ADS54" s="460"/>
      <c r="ADT54" s="460"/>
      <c r="ADU54" s="460"/>
      <c r="ADV54" s="460"/>
      <c r="ADW54" s="460"/>
      <c r="ADX54" s="460"/>
      <c r="ADY54" s="460"/>
      <c r="ADZ54" s="460"/>
      <c r="AEA54" s="460"/>
      <c r="AEB54" s="460"/>
      <c r="AEC54" s="460"/>
      <c r="AED54" s="460"/>
      <c r="AEE54" s="460"/>
      <c r="AEF54" s="460"/>
      <c r="AEG54" s="460"/>
      <c r="AEH54" s="460"/>
      <c r="AEI54" s="460"/>
      <c r="AEJ54" s="460"/>
      <c r="AEK54" s="460"/>
      <c r="AEL54" s="460"/>
      <c r="AEM54" s="460"/>
      <c r="AEN54" s="460"/>
      <c r="AEO54" s="460"/>
      <c r="AEP54" s="460"/>
      <c r="AEQ54" s="460"/>
      <c r="AER54" s="460"/>
      <c r="AES54" s="460"/>
      <c r="AET54" s="460"/>
      <c r="AEU54" s="460"/>
      <c r="AEV54" s="460"/>
      <c r="AEW54" s="460"/>
      <c r="AEX54" s="460"/>
      <c r="AEY54" s="460"/>
      <c r="AEZ54" s="460"/>
      <c r="AFA54" s="460"/>
      <c r="AFB54" s="460"/>
      <c r="AFC54" s="460"/>
      <c r="AFD54" s="460"/>
      <c r="AFE54" s="460"/>
      <c r="AFF54" s="460"/>
      <c r="AFG54" s="460"/>
      <c r="AFH54" s="460"/>
      <c r="AFI54" s="460"/>
      <c r="AFJ54" s="460"/>
      <c r="AFK54" s="460"/>
      <c r="AFL54" s="460"/>
      <c r="AFM54" s="460"/>
      <c r="AFN54" s="460"/>
      <c r="AFO54" s="460"/>
      <c r="AFP54" s="460"/>
      <c r="AFQ54" s="460"/>
      <c r="AFR54" s="460"/>
      <c r="AFS54" s="460"/>
      <c r="AFT54" s="460"/>
      <c r="AFU54" s="460"/>
    </row>
    <row r="55" spans="1:853" s="469" customFormat="1">
      <c r="A55" s="14"/>
      <c r="B55" s="11"/>
      <c r="C55" s="11" t="s">
        <v>1254</v>
      </c>
      <c r="D55" s="11"/>
      <c r="E55" s="360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I55" s="360"/>
      <c r="AJ55" s="360"/>
      <c r="AK55" s="360"/>
      <c r="AL55" s="360"/>
      <c r="AM55" s="360"/>
      <c r="AN55" s="360"/>
      <c r="AO55" s="360"/>
      <c r="AP55" s="360"/>
      <c r="AQ55" s="360"/>
      <c r="AR55" s="360"/>
      <c r="AS55" s="360"/>
      <c r="AT55" s="360"/>
      <c r="AU55" s="360"/>
      <c r="AV55" s="360"/>
      <c r="AW55" s="360"/>
      <c r="AX55" s="360"/>
      <c r="AY55" s="360"/>
      <c r="AZ55" s="360"/>
      <c r="BA55" s="360"/>
      <c r="BB55" s="360"/>
      <c r="BC55" s="360"/>
      <c r="BD55" s="360"/>
      <c r="BE55" s="360"/>
      <c r="BF55" s="360"/>
      <c r="BG55" s="360"/>
      <c r="BH55" s="360"/>
      <c r="BI55" s="360"/>
      <c r="BJ55" s="360"/>
      <c r="BK55" s="360"/>
      <c r="BL55" s="360"/>
      <c r="BM55" s="360"/>
      <c r="BN55" s="360"/>
      <c r="BO55" s="462"/>
      <c r="BP55" s="462"/>
      <c r="BQ55" s="462"/>
      <c r="BR55" s="462"/>
      <c r="BS55" s="462"/>
      <c r="BT55" s="462"/>
      <c r="BU55" s="462"/>
      <c r="BV55" s="462"/>
      <c r="BW55" s="462"/>
      <c r="BX55" s="462"/>
      <c r="BY55" s="462"/>
      <c r="BZ55" s="462"/>
      <c r="CA55" s="462"/>
      <c r="CB55" s="462"/>
      <c r="CC55" s="462"/>
      <c r="CD55" s="462"/>
      <c r="CE55" s="462"/>
      <c r="CF55" s="462"/>
      <c r="CG55" s="462"/>
      <c r="CH55" s="462"/>
      <c r="CI55" s="462"/>
      <c r="CJ55" s="462"/>
      <c r="CK55" s="462"/>
      <c r="CL55" s="462"/>
      <c r="CM55" s="462"/>
      <c r="CN55" s="462"/>
      <c r="CO55" s="462"/>
      <c r="CP55" s="462"/>
      <c r="CQ55" s="462"/>
      <c r="CR55" s="462"/>
      <c r="CS55" s="462"/>
      <c r="CT55" s="462"/>
      <c r="CU55" s="462"/>
      <c r="CV55" s="462"/>
      <c r="CW55" s="462"/>
      <c r="CX55" s="462"/>
      <c r="CY55" s="462"/>
      <c r="CZ55" s="462"/>
      <c r="DA55" s="462"/>
      <c r="DB55" s="462"/>
      <c r="DC55" s="462"/>
      <c r="DD55" s="462"/>
      <c r="DE55" s="462"/>
      <c r="DF55" s="462"/>
      <c r="DG55" s="462"/>
      <c r="DH55" s="462"/>
      <c r="DI55" s="462"/>
      <c r="DJ55" s="462"/>
      <c r="DK55" s="462"/>
      <c r="DL55" s="462"/>
      <c r="DM55" s="462"/>
      <c r="DN55" s="462"/>
      <c r="DO55" s="462"/>
      <c r="DP55" s="462"/>
      <c r="DQ55" s="462"/>
      <c r="DR55" s="462"/>
      <c r="DS55" s="462"/>
      <c r="DT55" s="462"/>
      <c r="DU55" s="462"/>
      <c r="DV55" s="462"/>
      <c r="DW55" s="462"/>
      <c r="DX55" s="462"/>
      <c r="DY55" s="462"/>
      <c r="DZ55" s="462"/>
      <c r="EA55" s="462"/>
      <c r="EB55" s="462"/>
      <c r="EC55" s="462"/>
      <c r="ED55" s="462"/>
      <c r="EE55" s="462"/>
      <c r="EF55" s="462"/>
      <c r="EG55" s="462"/>
      <c r="EH55" s="462"/>
      <c r="EI55" s="462"/>
      <c r="EJ55" s="462"/>
      <c r="EK55" s="462"/>
      <c r="EL55" s="462"/>
      <c r="EM55" s="462"/>
      <c r="EN55" s="462"/>
      <c r="EO55" s="462"/>
      <c r="EP55" s="462"/>
      <c r="EQ55" s="462"/>
      <c r="ER55" s="462"/>
      <c r="ES55" s="462"/>
      <c r="ET55" s="462"/>
      <c r="EU55" s="462"/>
      <c r="EV55" s="462"/>
      <c r="EW55" s="462"/>
      <c r="EX55" s="462"/>
      <c r="EY55" s="462"/>
      <c r="EZ55" s="462"/>
      <c r="FA55" s="462"/>
      <c r="FB55" s="462"/>
      <c r="FC55" s="462"/>
      <c r="FD55" s="462"/>
      <c r="FE55" s="462"/>
      <c r="FF55" s="462"/>
      <c r="FG55" s="462"/>
      <c r="FH55" s="462"/>
      <c r="FI55" s="462"/>
      <c r="FJ55" s="462"/>
      <c r="FK55" s="462"/>
      <c r="FL55" s="462"/>
      <c r="FM55" s="462"/>
      <c r="FN55" s="462"/>
      <c r="FO55" s="462"/>
      <c r="FP55" s="462"/>
      <c r="FQ55" s="462"/>
      <c r="FR55" s="462"/>
      <c r="FS55" s="462"/>
      <c r="FT55" s="462"/>
      <c r="FU55" s="462"/>
      <c r="FV55" s="462"/>
      <c r="FW55" s="462"/>
      <c r="FX55" s="462"/>
      <c r="FY55" s="462"/>
      <c r="FZ55" s="462"/>
      <c r="GA55" s="462"/>
      <c r="GB55" s="462"/>
      <c r="GC55" s="462"/>
      <c r="GD55" s="462"/>
      <c r="GE55" s="462"/>
      <c r="GF55" s="462"/>
      <c r="GG55" s="462"/>
      <c r="GH55" s="462"/>
      <c r="GI55" s="462"/>
      <c r="GJ55" s="462"/>
      <c r="GK55" s="462"/>
      <c r="GL55" s="462"/>
      <c r="GM55" s="462"/>
      <c r="GN55" s="462"/>
      <c r="GO55" s="462"/>
      <c r="GP55" s="462"/>
      <c r="GQ55" s="462"/>
      <c r="GR55" s="462"/>
      <c r="GS55" s="462"/>
      <c r="GT55" s="462"/>
      <c r="GU55" s="462"/>
      <c r="GV55" s="462"/>
      <c r="GW55" s="462"/>
      <c r="GX55" s="462"/>
      <c r="GY55" s="462"/>
      <c r="GZ55" s="462"/>
      <c r="HA55" s="462"/>
      <c r="HB55" s="462"/>
      <c r="HC55" s="462"/>
      <c r="HD55" s="462"/>
      <c r="HE55" s="462"/>
      <c r="HF55" s="462"/>
      <c r="HG55" s="462"/>
      <c r="HH55" s="462"/>
      <c r="HI55" s="462"/>
      <c r="HJ55" s="462"/>
      <c r="HK55" s="462"/>
      <c r="HL55" s="462"/>
      <c r="HM55" s="462"/>
      <c r="HN55" s="462"/>
      <c r="HO55" s="462"/>
      <c r="HP55" s="462"/>
      <c r="HQ55" s="462"/>
      <c r="HR55" s="462"/>
      <c r="HS55" s="462"/>
      <c r="HT55" s="462"/>
      <c r="HU55" s="462"/>
      <c r="HV55" s="462"/>
      <c r="HW55" s="462"/>
      <c r="HX55" s="462"/>
      <c r="HY55" s="462"/>
      <c r="HZ55" s="462"/>
      <c r="IA55" s="462"/>
      <c r="IB55" s="462"/>
      <c r="IC55" s="462"/>
      <c r="ID55" s="462"/>
      <c r="IE55" s="462"/>
      <c r="IF55" s="462"/>
      <c r="IG55" s="462"/>
      <c r="IH55" s="462"/>
      <c r="II55" s="462"/>
      <c r="IJ55" s="462"/>
      <c r="IK55" s="462"/>
      <c r="IL55" s="462"/>
      <c r="IM55" s="462"/>
      <c r="IN55" s="462"/>
      <c r="IO55" s="462"/>
      <c r="IP55" s="462"/>
      <c r="IQ55" s="462"/>
      <c r="IR55" s="462"/>
      <c r="IS55" s="462"/>
      <c r="IT55" s="462"/>
      <c r="IU55" s="462"/>
      <c r="IV55" s="462"/>
      <c r="IW55" s="462"/>
      <c r="IX55" s="462"/>
      <c r="IY55" s="462"/>
      <c r="IZ55" s="462"/>
      <c r="JA55" s="462"/>
      <c r="JB55" s="462"/>
      <c r="JC55" s="462"/>
      <c r="JD55" s="462"/>
      <c r="JE55" s="462"/>
      <c r="JF55" s="462"/>
      <c r="JG55" s="462"/>
      <c r="JH55" s="462"/>
      <c r="JI55" s="462"/>
      <c r="JJ55" s="462"/>
      <c r="JK55" s="462"/>
      <c r="JL55" s="462"/>
      <c r="JM55" s="462"/>
      <c r="JN55" s="462"/>
      <c r="JO55" s="462"/>
      <c r="JP55" s="462"/>
      <c r="JQ55" s="462"/>
      <c r="JR55" s="462"/>
      <c r="JS55" s="462"/>
      <c r="JT55" s="462"/>
      <c r="JU55" s="462"/>
      <c r="JV55" s="462"/>
      <c r="JW55" s="462"/>
      <c r="JX55" s="462"/>
      <c r="JY55" s="462"/>
      <c r="JZ55" s="462"/>
      <c r="KA55" s="462"/>
      <c r="KB55" s="462"/>
      <c r="KC55" s="462"/>
      <c r="KD55" s="462"/>
      <c r="KE55" s="462"/>
      <c r="KF55" s="462"/>
      <c r="KG55" s="462"/>
      <c r="KH55" s="462"/>
      <c r="KI55" s="462"/>
      <c r="KJ55" s="462"/>
      <c r="KK55" s="462"/>
      <c r="KL55" s="462"/>
      <c r="KM55" s="462"/>
      <c r="KN55" s="462"/>
      <c r="KO55" s="462"/>
      <c r="KP55" s="462"/>
      <c r="KQ55" s="462"/>
      <c r="KR55" s="462"/>
      <c r="KS55" s="462"/>
      <c r="KT55" s="462"/>
      <c r="KU55" s="462"/>
      <c r="KV55" s="462"/>
      <c r="KW55" s="462"/>
      <c r="KX55" s="462"/>
      <c r="KY55" s="462"/>
      <c r="KZ55" s="462"/>
      <c r="LA55" s="462"/>
      <c r="LB55" s="462"/>
      <c r="LC55" s="462"/>
      <c r="LD55" s="462"/>
      <c r="LE55" s="462"/>
      <c r="LF55" s="462"/>
      <c r="LG55" s="462"/>
      <c r="LH55" s="462"/>
      <c r="LI55" s="462"/>
      <c r="LJ55" s="462"/>
      <c r="LK55" s="462"/>
      <c r="LL55" s="462"/>
      <c r="LM55" s="462"/>
      <c r="LN55" s="462"/>
      <c r="LO55" s="462"/>
      <c r="LP55" s="462"/>
      <c r="LQ55" s="462"/>
      <c r="LR55" s="462"/>
      <c r="LS55" s="462"/>
      <c r="LT55" s="462"/>
      <c r="LU55" s="462"/>
      <c r="LV55" s="462"/>
      <c r="LW55" s="462"/>
      <c r="LX55" s="462"/>
      <c r="LY55" s="462"/>
      <c r="LZ55" s="462"/>
      <c r="MA55" s="462"/>
      <c r="MB55" s="462"/>
      <c r="MC55" s="462"/>
      <c r="MD55" s="462"/>
      <c r="ME55" s="462"/>
      <c r="MF55" s="462"/>
      <c r="MG55" s="462"/>
      <c r="MH55" s="462"/>
      <c r="MI55" s="462"/>
      <c r="MJ55" s="462"/>
      <c r="MK55" s="462"/>
      <c r="ML55" s="462"/>
      <c r="MM55" s="462"/>
      <c r="MN55" s="462"/>
      <c r="MO55" s="462"/>
      <c r="MP55" s="462"/>
      <c r="MQ55" s="462"/>
      <c r="MR55" s="462"/>
      <c r="MS55" s="462"/>
      <c r="MT55" s="462"/>
      <c r="MU55" s="462"/>
      <c r="MV55" s="462"/>
      <c r="MW55" s="462"/>
      <c r="MX55" s="462"/>
      <c r="MY55" s="462"/>
      <c r="MZ55" s="462"/>
      <c r="NA55" s="462"/>
      <c r="NB55" s="462"/>
      <c r="NC55" s="462"/>
      <c r="ND55" s="462"/>
      <c r="NE55" s="462"/>
      <c r="NF55" s="462"/>
      <c r="NG55" s="462"/>
      <c r="NH55" s="462"/>
      <c r="NI55" s="462"/>
      <c r="NJ55" s="462"/>
      <c r="NK55" s="462"/>
      <c r="NL55" s="462"/>
      <c r="NM55" s="462"/>
      <c r="NN55" s="462"/>
      <c r="NO55" s="462"/>
      <c r="NP55" s="462"/>
      <c r="NQ55" s="462"/>
      <c r="NR55" s="462"/>
      <c r="NS55" s="462"/>
      <c r="NT55" s="462"/>
      <c r="NU55" s="462"/>
      <c r="NV55" s="462"/>
      <c r="NW55" s="462"/>
      <c r="NX55" s="462"/>
      <c r="NY55" s="462"/>
      <c r="NZ55" s="462"/>
      <c r="OA55" s="462"/>
      <c r="OB55" s="462"/>
      <c r="OC55" s="462"/>
      <c r="OD55" s="462"/>
      <c r="OE55" s="462"/>
      <c r="OF55" s="462"/>
      <c r="OG55" s="462"/>
      <c r="OH55" s="462"/>
      <c r="OI55" s="462"/>
      <c r="OJ55" s="462"/>
      <c r="OK55" s="462"/>
      <c r="OL55" s="462"/>
      <c r="OM55" s="462"/>
      <c r="ON55" s="462"/>
      <c r="OO55" s="462"/>
      <c r="OP55" s="462"/>
      <c r="OQ55" s="462"/>
      <c r="OR55" s="462"/>
      <c r="OS55" s="462"/>
      <c r="OT55" s="462"/>
      <c r="OU55" s="462"/>
      <c r="OV55" s="462"/>
      <c r="OW55" s="462"/>
      <c r="OX55" s="462"/>
      <c r="OY55" s="462"/>
      <c r="OZ55" s="462"/>
      <c r="PA55" s="462"/>
      <c r="PB55" s="462"/>
      <c r="PC55" s="462"/>
      <c r="PD55" s="462"/>
      <c r="PE55" s="462"/>
      <c r="PF55" s="462"/>
      <c r="PG55" s="462"/>
      <c r="PH55" s="462"/>
      <c r="PI55" s="462"/>
      <c r="PJ55" s="462"/>
      <c r="PK55" s="462"/>
      <c r="PL55" s="462"/>
      <c r="PM55" s="462"/>
      <c r="PN55" s="462"/>
      <c r="PO55" s="462"/>
      <c r="PP55" s="462"/>
      <c r="PQ55" s="462"/>
      <c r="PR55" s="462"/>
      <c r="PS55" s="462"/>
      <c r="PT55" s="462"/>
      <c r="PU55" s="462"/>
      <c r="PV55" s="462"/>
      <c r="PW55" s="462"/>
      <c r="PX55" s="462"/>
      <c r="PY55" s="462"/>
      <c r="PZ55" s="462"/>
      <c r="QA55" s="462"/>
      <c r="QB55" s="462"/>
      <c r="QC55" s="462"/>
      <c r="QD55" s="462"/>
      <c r="QE55" s="462"/>
      <c r="QF55" s="462"/>
      <c r="QG55" s="462"/>
      <c r="QH55" s="462"/>
      <c r="QI55" s="462"/>
      <c r="QJ55" s="462"/>
      <c r="QK55" s="462"/>
      <c r="QL55" s="462"/>
      <c r="QM55" s="462"/>
      <c r="QN55" s="462"/>
      <c r="QO55" s="462"/>
      <c r="QP55" s="462"/>
      <c r="QQ55" s="462"/>
      <c r="QR55" s="462"/>
      <c r="QS55" s="462"/>
      <c r="QT55" s="462"/>
      <c r="QU55" s="462"/>
      <c r="QV55" s="462"/>
      <c r="QW55" s="462"/>
      <c r="QX55" s="462"/>
      <c r="QY55" s="462"/>
      <c r="QZ55" s="462"/>
      <c r="RA55" s="462"/>
      <c r="RB55" s="462"/>
      <c r="RC55" s="462"/>
      <c r="RD55" s="462"/>
      <c r="RE55" s="462"/>
      <c r="RF55" s="462"/>
      <c r="RG55" s="462"/>
      <c r="RH55" s="462"/>
      <c r="RI55" s="462"/>
      <c r="RJ55" s="462"/>
      <c r="RK55" s="462"/>
      <c r="RL55" s="462"/>
      <c r="RM55" s="462"/>
      <c r="RN55" s="462"/>
      <c r="RO55" s="462"/>
      <c r="RP55" s="462"/>
      <c r="RQ55" s="462"/>
      <c r="RR55" s="462"/>
      <c r="RS55" s="462"/>
      <c r="RT55" s="462"/>
      <c r="RU55" s="462"/>
      <c r="RV55" s="462"/>
      <c r="RW55" s="462"/>
      <c r="RX55" s="462"/>
      <c r="RY55" s="462"/>
      <c r="RZ55" s="462"/>
      <c r="SA55" s="462"/>
      <c r="SB55" s="462"/>
      <c r="SC55" s="462"/>
      <c r="SD55" s="462"/>
      <c r="SE55" s="462"/>
      <c r="SF55" s="462"/>
      <c r="SG55" s="462"/>
      <c r="SH55" s="462"/>
      <c r="SI55" s="462"/>
      <c r="SJ55" s="462"/>
      <c r="SK55" s="462"/>
      <c r="SL55" s="462"/>
      <c r="SM55" s="462"/>
      <c r="SN55" s="462"/>
      <c r="SO55" s="462"/>
      <c r="SP55" s="462"/>
      <c r="SQ55" s="462"/>
      <c r="SR55" s="462"/>
      <c r="SS55" s="462"/>
      <c r="ST55" s="462"/>
      <c r="SU55" s="462"/>
      <c r="SV55" s="462"/>
      <c r="SW55" s="462"/>
      <c r="SX55" s="462"/>
      <c r="SY55" s="462"/>
      <c r="SZ55" s="462"/>
      <c r="TA55" s="462"/>
      <c r="TB55" s="462"/>
      <c r="TC55" s="462"/>
      <c r="TD55" s="462"/>
      <c r="TE55" s="462"/>
      <c r="TF55" s="462"/>
      <c r="TG55" s="462"/>
      <c r="TH55" s="462"/>
      <c r="TI55" s="462"/>
      <c r="TJ55" s="462"/>
      <c r="TK55" s="462"/>
      <c r="TL55" s="462"/>
      <c r="TM55" s="462"/>
      <c r="TN55" s="462"/>
      <c r="TO55" s="462"/>
      <c r="TP55" s="462"/>
      <c r="TQ55" s="462"/>
      <c r="TR55" s="462"/>
      <c r="TS55" s="462"/>
      <c r="TT55" s="462"/>
      <c r="TU55" s="462"/>
      <c r="TV55" s="462"/>
      <c r="TW55" s="462"/>
      <c r="TX55" s="462"/>
      <c r="TY55" s="462"/>
      <c r="TZ55" s="462"/>
      <c r="UA55" s="462"/>
      <c r="UB55" s="462"/>
      <c r="UC55" s="462"/>
      <c r="UD55" s="462"/>
      <c r="UE55" s="462"/>
      <c r="UF55" s="462"/>
      <c r="UG55" s="462"/>
      <c r="UH55" s="462"/>
      <c r="UI55" s="462"/>
      <c r="UJ55" s="462"/>
      <c r="UK55" s="462"/>
      <c r="UL55" s="462"/>
      <c r="UM55" s="462"/>
      <c r="UN55" s="462"/>
      <c r="UO55" s="462"/>
      <c r="UP55" s="462"/>
      <c r="UQ55" s="462"/>
      <c r="UR55" s="462"/>
      <c r="US55" s="462"/>
      <c r="UT55" s="462"/>
      <c r="UU55" s="462"/>
      <c r="UV55" s="462"/>
      <c r="UW55" s="462"/>
      <c r="UX55" s="462"/>
      <c r="UY55" s="462"/>
      <c r="UZ55" s="462"/>
      <c r="VA55" s="462"/>
      <c r="VB55" s="462"/>
      <c r="VC55" s="462"/>
      <c r="VD55" s="462"/>
      <c r="VE55" s="462"/>
      <c r="VF55" s="462"/>
      <c r="VG55" s="462"/>
      <c r="VH55" s="462"/>
      <c r="VI55" s="462"/>
      <c r="VJ55" s="462"/>
      <c r="VK55" s="462"/>
      <c r="VL55" s="462"/>
      <c r="VM55" s="462"/>
      <c r="VN55" s="462"/>
      <c r="VO55" s="462"/>
      <c r="VP55" s="462"/>
      <c r="VQ55" s="462"/>
      <c r="VR55" s="462"/>
      <c r="VS55" s="462"/>
      <c r="VT55" s="462"/>
      <c r="VU55" s="462"/>
      <c r="VV55" s="462"/>
      <c r="VW55" s="462"/>
      <c r="VX55" s="462"/>
      <c r="VY55" s="462"/>
      <c r="VZ55" s="462"/>
      <c r="WA55" s="462"/>
      <c r="WB55" s="462"/>
      <c r="WC55" s="462"/>
      <c r="WD55" s="462"/>
      <c r="WE55" s="462"/>
      <c r="WF55" s="462"/>
      <c r="WG55" s="462"/>
      <c r="WH55" s="462"/>
      <c r="WI55" s="462"/>
      <c r="WJ55" s="462"/>
      <c r="WK55" s="462"/>
      <c r="WL55" s="462"/>
      <c r="WM55" s="462"/>
      <c r="WN55" s="462"/>
      <c r="WO55" s="462"/>
      <c r="WP55" s="462"/>
      <c r="WQ55" s="462"/>
      <c r="WR55" s="462"/>
      <c r="WS55" s="462"/>
      <c r="WT55" s="462"/>
      <c r="WU55" s="462"/>
      <c r="WV55" s="462"/>
      <c r="WW55" s="462"/>
      <c r="WX55" s="462"/>
      <c r="WY55" s="462"/>
      <c r="WZ55" s="462"/>
      <c r="XA55" s="462"/>
      <c r="XB55" s="462"/>
      <c r="XC55" s="462"/>
      <c r="XD55" s="462"/>
      <c r="XE55" s="462"/>
      <c r="XF55" s="462"/>
      <c r="XG55" s="462"/>
      <c r="XH55" s="462"/>
      <c r="XI55" s="462"/>
      <c r="XJ55" s="462"/>
      <c r="XK55" s="462"/>
      <c r="XL55" s="462"/>
      <c r="XM55" s="462"/>
      <c r="XN55" s="462"/>
      <c r="XO55" s="462"/>
      <c r="XP55" s="462"/>
      <c r="XQ55" s="462"/>
      <c r="XR55" s="462"/>
      <c r="XS55" s="462"/>
      <c r="XT55" s="462"/>
      <c r="XU55" s="462"/>
      <c r="XV55" s="462"/>
      <c r="XW55" s="462"/>
      <c r="XX55" s="462"/>
      <c r="XY55" s="462"/>
      <c r="XZ55" s="462"/>
      <c r="YA55" s="462"/>
      <c r="YB55" s="462"/>
      <c r="YC55" s="462"/>
      <c r="YD55" s="462"/>
      <c r="YE55" s="462"/>
      <c r="YF55" s="462"/>
      <c r="YG55" s="462"/>
      <c r="YH55" s="462"/>
      <c r="YI55" s="462"/>
      <c r="YJ55" s="462"/>
      <c r="YK55" s="462"/>
      <c r="YL55" s="462"/>
      <c r="YM55" s="462"/>
      <c r="YN55" s="462"/>
      <c r="YO55" s="462"/>
      <c r="YP55" s="462"/>
      <c r="YQ55" s="462"/>
      <c r="YR55" s="462"/>
      <c r="YS55" s="462"/>
      <c r="YT55" s="462"/>
      <c r="YU55" s="462"/>
      <c r="YV55" s="462"/>
      <c r="YW55" s="462"/>
      <c r="YX55" s="462"/>
      <c r="YY55" s="462"/>
      <c r="YZ55" s="462"/>
      <c r="ZA55" s="462"/>
      <c r="ZB55" s="462"/>
      <c r="ZC55" s="462"/>
      <c r="ZD55" s="462"/>
      <c r="ZE55" s="462"/>
      <c r="ZF55" s="462"/>
      <c r="ZG55" s="462"/>
      <c r="ZH55" s="462"/>
      <c r="ZI55" s="462"/>
      <c r="ZJ55" s="462"/>
      <c r="ZK55" s="462"/>
      <c r="ZL55" s="462"/>
      <c r="ZM55" s="462"/>
      <c r="ZN55" s="462"/>
      <c r="ZO55" s="462"/>
      <c r="ZP55" s="462"/>
      <c r="ZQ55" s="462"/>
      <c r="ZR55" s="462"/>
      <c r="ZS55" s="462"/>
      <c r="ZT55" s="462"/>
      <c r="ZU55" s="462"/>
      <c r="ZV55" s="462"/>
      <c r="ZW55" s="462"/>
      <c r="ZX55" s="462"/>
      <c r="ZY55" s="462"/>
      <c r="ZZ55" s="462"/>
      <c r="AAA55" s="462"/>
      <c r="AAB55" s="462"/>
      <c r="AAC55" s="462"/>
      <c r="AAD55" s="462"/>
      <c r="AAE55" s="462"/>
      <c r="AAF55" s="462"/>
      <c r="AAG55" s="462"/>
      <c r="AAH55" s="462"/>
      <c r="AAI55" s="462"/>
      <c r="AAJ55" s="462"/>
      <c r="AAK55" s="462"/>
      <c r="AAL55" s="462"/>
      <c r="AAM55" s="462"/>
      <c r="AAN55" s="462"/>
      <c r="AAO55" s="462"/>
      <c r="AAP55" s="462"/>
      <c r="AAQ55" s="462"/>
      <c r="AAR55" s="462"/>
      <c r="AAS55" s="462"/>
      <c r="AAT55" s="462"/>
      <c r="AAU55" s="462"/>
      <c r="AAV55" s="462"/>
      <c r="AAW55" s="462"/>
      <c r="AAX55" s="462"/>
      <c r="AAY55" s="462"/>
      <c r="AAZ55" s="462"/>
      <c r="ABA55" s="462"/>
      <c r="ABB55" s="462"/>
      <c r="ABC55" s="462"/>
      <c r="ABD55" s="462"/>
      <c r="ABE55" s="462"/>
      <c r="ABF55" s="462"/>
      <c r="ABG55" s="462"/>
      <c r="ABH55" s="462"/>
      <c r="ABI55" s="462"/>
      <c r="ABJ55" s="462"/>
      <c r="ABK55" s="462"/>
      <c r="ABL55" s="462"/>
      <c r="ABM55" s="462"/>
      <c r="ABN55" s="462"/>
      <c r="ABO55" s="462"/>
      <c r="ABP55" s="462"/>
      <c r="ABQ55" s="462"/>
      <c r="ABR55" s="462"/>
      <c r="ABS55" s="462"/>
      <c r="ABT55" s="462"/>
      <c r="ABU55" s="462"/>
      <c r="ABV55" s="462"/>
      <c r="ABW55" s="462"/>
      <c r="ABX55" s="462"/>
      <c r="ABY55" s="462"/>
      <c r="ABZ55" s="462"/>
      <c r="ACA55" s="462"/>
      <c r="ACB55" s="462"/>
      <c r="ACC55" s="462"/>
      <c r="ACD55" s="462"/>
      <c r="ACE55" s="462"/>
      <c r="ACF55" s="462"/>
      <c r="ACG55" s="462"/>
      <c r="ACH55" s="462"/>
      <c r="ACI55" s="462"/>
      <c r="ACJ55" s="462"/>
      <c r="ACK55" s="462"/>
      <c r="ACL55" s="462"/>
      <c r="ACM55" s="462"/>
      <c r="ACN55" s="462"/>
      <c r="ACO55" s="462"/>
      <c r="ACP55" s="462"/>
      <c r="ACQ55" s="462"/>
      <c r="ACR55" s="462"/>
      <c r="ACS55" s="462"/>
      <c r="ACT55" s="462"/>
      <c r="ACU55" s="462"/>
      <c r="ACV55" s="462"/>
      <c r="ACW55" s="462"/>
      <c r="ACX55" s="462"/>
      <c r="ACY55" s="462"/>
      <c r="ACZ55" s="462"/>
      <c r="ADA55" s="462"/>
      <c r="ADB55" s="462"/>
      <c r="ADC55" s="462"/>
      <c r="ADD55" s="462"/>
      <c r="ADE55" s="462"/>
      <c r="ADF55" s="462"/>
      <c r="ADG55" s="462"/>
      <c r="ADH55" s="462"/>
      <c r="ADI55" s="462"/>
      <c r="ADJ55" s="462"/>
      <c r="ADK55" s="462"/>
      <c r="ADL55" s="462"/>
      <c r="ADM55" s="462"/>
      <c r="ADN55" s="462"/>
      <c r="ADO55" s="462"/>
      <c r="ADP55" s="462"/>
      <c r="ADQ55" s="462"/>
      <c r="ADR55" s="462"/>
      <c r="ADS55" s="462"/>
      <c r="ADT55" s="462"/>
      <c r="ADU55" s="462"/>
      <c r="ADV55" s="462"/>
      <c r="ADW55" s="462"/>
      <c r="ADX55" s="462"/>
      <c r="ADY55" s="462"/>
      <c r="ADZ55" s="462"/>
      <c r="AEA55" s="462"/>
      <c r="AEB55" s="462"/>
      <c r="AEC55" s="462"/>
      <c r="AED55" s="462"/>
      <c r="AEE55" s="462"/>
      <c r="AEF55" s="462"/>
      <c r="AEG55" s="462"/>
      <c r="AEH55" s="462"/>
      <c r="AEI55" s="462"/>
      <c r="AEJ55" s="462"/>
      <c r="AEK55" s="462"/>
      <c r="AEL55" s="462"/>
      <c r="AEM55" s="462"/>
      <c r="AEN55" s="462"/>
      <c r="AEO55" s="462"/>
      <c r="AEP55" s="462"/>
      <c r="AEQ55" s="462"/>
      <c r="AER55" s="462"/>
      <c r="AES55" s="462"/>
      <c r="AET55" s="462"/>
      <c r="AEU55" s="462"/>
      <c r="AEV55" s="462"/>
      <c r="AEW55" s="462"/>
      <c r="AEX55" s="462"/>
      <c r="AEY55" s="462"/>
      <c r="AEZ55" s="462"/>
      <c r="AFA55" s="462"/>
      <c r="AFB55" s="462"/>
      <c r="AFC55" s="462"/>
      <c r="AFD55" s="462"/>
      <c r="AFE55" s="462"/>
      <c r="AFF55" s="462"/>
      <c r="AFG55" s="462"/>
      <c r="AFH55" s="462"/>
      <c r="AFI55" s="462"/>
      <c r="AFJ55" s="462"/>
      <c r="AFK55" s="462"/>
      <c r="AFL55" s="462"/>
      <c r="AFM55" s="462"/>
      <c r="AFN55" s="462"/>
      <c r="AFO55" s="462"/>
      <c r="AFP55" s="462"/>
      <c r="AFQ55" s="462"/>
      <c r="AFR55" s="462"/>
      <c r="AFS55" s="462"/>
      <c r="AFT55" s="462"/>
      <c r="AFU55" s="462"/>
    </row>
    <row r="56" spans="1:853" s="469" customFormat="1">
      <c r="A56" s="8">
        <v>3</v>
      </c>
      <c r="B56" s="19" t="s">
        <v>10</v>
      </c>
      <c r="C56" s="20"/>
      <c r="D56" s="20"/>
      <c r="E56" s="208">
        <f t="shared" ref="E56:J56" si="28">SUM(E57)</f>
        <v>0</v>
      </c>
      <c r="F56" s="208">
        <f t="shared" si="28"/>
        <v>0</v>
      </c>
      <c r="G56" s="208">
        <f t="shared" si="28"/>
        <v>0</v>
      </c>
      <c r="H56" s="208">
        <f t="shared" si="28"/>
        <v>0</v>
      </c>
      <c r="I56" s="208">
        <f t="shared" si="28"/>
        <v>0</v>
      </c>
      <c r="J56" s="208">
        <f t="shared" si="28"/>
        <v>0</v>
      </c>
      <c r="K56" s="208"/>
      <c r="L56" s="208"/>
      <c r="M56" s="208">
        <f t="shared" ref="M56:V56" si="29">SUM(M57)</f>
        <v>0</v>
      </c>
      <c r="N56" s="208">
        <f t="shared" si="29"/>
        <v>0</v>
      </c>
      <c r="O56" s="208">
        <f t="shared" si="29"/>
        <v>0</v>
      </c>
      <c r="P56" s="208">
        <f t="shared" si="29"/>
        <v>0</v>
      </c>
      <c r="Q56" s="208">
        <f t="shared" si="29"/>
        <v>0</v>
      </c>
      <c r="R56" s="208">
        <f t="shared" si="29"/>
        <v>0</v>
      </c>
      <c r="S56" s="208">
        <f t="shared" si="29"/>
        <v>0</v>
      </c>
      <c r="T56" s="208">
        <f t="shared" si="29"/>
        <v>0</v>
      </c>
      <c r="U56" s="208">
        <f t="shared" si="29"/>
        <v>0</v>
      </c>
      <c r="V56" s="208">
        <f t="shared" si="29"/>
        <v>0</v>
      </c>
      <c r="W56" s="208">
        <f>SUM(W57)</f>
        <v>0</v>
      </c>
      <c r="X56" s="208">
        <f>SUM(X57)</f>
        <v>0</v>
      </c>
      <c r="Y56" s="208">
        <f>SUM(Y57)</f>
        <v>0</v>
      </c>
      <c r="Z56" s="208">
        <f>SUM(Z57)</f>
        <v>0</v>
      </c>
      <c r="AA56" s="208">
        <f t="shared" ref="AA56:BN56" si="30">SUM(AA57)</f>
        <v>0</v>
      </c>
      <c r="AB56" s="208">
        <f t="shared" si="30"/>
        <v>0</v>
      </c>
      <c r="AC56" s="208">
        <f>SUM(AC57)</f>
        <v>0</v>
      </c>
      <c r="AD56" s="208">
        <f>SUM(AD57)</f>
        <v>0</v>
      </c>
      <c r="AE56" s="208">
        <f>SUM(AE57)</f>
        <v>0</v>
      </c>
      <c r="AF56" s="208">
        <f t="shared" si="30"/>
        <v>0</v>
      </c>
      <c r="AG56" s="208">
        <f t="shared" si="30"/>
        <v>0</v>
      </c>
      <c r="AH56" s="208">
        <f t="shared" si="30"/>
        <v>0</v>
      </c>
      <c r="AI56" s="208">
        <f t="shared" si="30"/>
        <v>0</v>
      </c>
      <c r="AJ56" s="208">
        <f t="shared" si="30"/>
        <v>0</v>
      </c>
      <c r="AK56" s="208">
        <f t="shared" si="30"/>
        <v>0</v>
      </c>
      <c r="AL56" s="208">
        <f t="shared" si="30"/>
        <v>0</v>
      </c>
      <c r="AM56" s="208">
        <f t="shared" si="30"/>
        <v>0</v>
      </c>
      <c r="AN56" s="208">
        <f t="shared" si="30"/>
        <v>0</v>
      </c>
      <c r="AO56" s="208">
        <f t="shared" si="30"/>
        <v>0</v>
      </c>
      <c r="AP56" s="208">
        <f t="shared" si="30"/>
        <v>0</v>
      </c>
      <c r="AQ56" s="208">
        <f t="shared" si="30"/>
        <v>0</v>
      </c>
      <c r="AR56" s="208">
        <f t="shared" si="30"/>
        <v>0</v>
      </c>
      <c r="AS56" s="208">
        <f t="shared" si="30"/>
        <v>0</v>
      </c>
      <c r="AT56" s="208">
        <f t="shared" si="30"/>
        <v>0</v>
      </c>
      <c r="AU56" s="208">
        <f t="shared" si="30"/>
        <v>0</v>
      </c>
      <c r="AV56" s="208">
        <f t="shared" si="30"/>
        <v>0</v>
      </c>
      <c r="AW56" s="208">
        <f t="shared" si="30"/>
        <v>0</v>
      </c>
      <c r="AX56" s="208">
        <f t="shared" si="30"/>
        <v>0</v>
      </c>
      <c r="AY56" s="208">
        <f t="shared" si="30"/>
        <v>0</v>
      </c>
      <c r="AZ56" s="208">
        <f t="shared" si="30"/>
        <v>0</v>
      </c>
      <c r="BA56" s="208">
        <f t="shared" si="30"/>
        <v>0</v>
      </c>
      <c r="BB56" s="208">
        <f t="shared" si="30"/>
        <v>0</v>
      </c>
      <c r="BC56" s="208">
        <f t="shared" si="30"/>
        <v>0</v>
      </c>
      <c r="BD56" s="208">
        <f t="shared" si="30"/>
        <v>0</v>
      </c>
      <c r="BE56" s="208">
        <f t="shared" si="30"/>
        <v>0</v>
      </c>
      <c r="BF56" s="208">
        <f t="shared" si="30"/>
        <v>0</v>
      </c>
      <c r="BG56" s="208">
        <f t="shared" si="30"/>
        <v>0</v>
      </c>
      <c r="BH56" s="208">
        <f t="shared" si="30"/>
        <v>0</v>
      </c>
      <c r="BI56" s="208">
        <f t="shared" si="30"/>
        <v>0</v>
      </c>
      <c r="BJ56" s="208">
        <f t="shared" si="30"/>
        <v>0</v>
      </c>
      <c r="BK56" s="208">
        <f t="shared" si="30"/>
        <v>0</v>
      </c>
      <c r="BL56" s="208">
        <f t="shared" si="30"/>
        <v>0</v>
      </c>
      <c r="BM56" s="208">
        <f t="shared" si="30"/>
        <v>0</v>
      </c>
      <c r="BN56" s="208">
        <f t="shared" si="30"/>
        <v>0</v>
      </c>
      <c r="BO56" s="462"/>
      <c r="BP56" s="462"/>
      <c r="BQ56" s="462"/>
      <c r="BR56" s="462"/>
      <c r="BS56" s="462"/>
      <c r="BT56" s="462"/>
      <c r="BU56" s="462"/>
      <c r="BV56" s="462"/>
      <c r="BW56" s="462"/>
      <c r="BX56" s="462"/>
      <c r="BY56" s="462"/>
      <c r="BZ56" s="462"/>
      <c r="CA56" s="462"/>
      <c r="CB56" s="462"/>
      <c r="CC56" s="462"/>
      <c r="CD56" s="462"/>
      <c r="CE56" s="462"/>
      <c r="CF56" s="462"/>
      <c r="CG56" s="462"/>
      <c r="CH56" s="462"/>
      <c r="CI56" s="462"/>
      <c r="CJ56" s="462"/>
      <c r="CK56" s="462"/>
      <c r="CL56" s="462"/>
      <c r="CM56" s="462"/>
      <c r="CN56" s="462"/>
      <c r="CO56" s="462"/>
      <c r="CP56" s="462"/>
      <c r="CQ56" s="462"/>
      <c r="CR56" s="462"/>
      <c r="CS56" s="462"/>
      <c r="CT56" s="462"/>
      <c r="CU56" s="462"/>
      <c r="CV56" s="462"/>
      <c r="CW56" s="462"/>
      <c r="CX56" s="462"/>
      <c r="CY56" s="462"/>
      <c r="CZ56" s="462"/>
      <c r="DA56" s="462"/>
      <c r="DB56" s="462"/>
      <c r="DC56" s="462"/>
      <c r="DD56" s="462"/>
      <c r="DE56" s="462"/>
      <c r="DF56" s="462"/>
      <c r="DG56" s="462"/>
      <c r="DH56" s="462"/>
      <c r="DI56" s="462"/>
      <c r="DJ56" s="462"/>
      <c r="DK56" s="462"/>
      <c r="DL56" s="462"/>
      <c r="DM56" s="462"/>
      <c r="DN56" s="462"/>
      <c r="DO56" s="462"/>
      <c r="DP56" s="462"/>
      <c r="DQ56" s="462"/>
      <c r="DR56" s="462"/>
      <c r="DS56" s="462"/>
      <c r="DT56" s="462"/>
      <c r="DU56" s="462"/>
      <c r="DV56" s="462"/>
      <c r="DW56" s="462"/>
      <c r="DX56" s="462"/>
      <c r="DY56" s="462"/>
      <c r="DZ56" s="462"/>
      <c r="EA56" s="462"/>
      <c r="EB56" s="462"/>
      <c r="EC56" s="462"/>
      <c r="ED56" s="462"/>
      <c r="EE56" s="462"/>
      <c r="EF56" s="462"/>
      <c r="EG56" s="462"/>
      <c r="EH56" s="462"/>
      <c r="EI56" s="462"/>
      <c r="EJ56" s="462"/>
      <c r="EK56" s="462"/>
      <c r="EL56" s="462"/>
      <c r="EM56" s="462"/>
      <c r="EN56" s="462"/>
      <c r="EO56" s="462"/>
      <c r="EP56" s="462"/>
      <c r="EQ56" s="462"/>
      <c r="ER56" s="462"/>
      <c r="ES56" s="462"/>
      <c r="ET56" s="462"/>
      <c r="EU56" s="462"/>
      <c r="EV56" s="462"/>
      <c r="EW56" s="462"/>
      <c r="EX56" s="462"/>
      <c r="EY56" s="462"/>
      <c r="EZ56" s="462"/>
      <c r="FA56" s="462"/>
      <c r="FB56" s="462"/>
      <c r="FC56" s="462"/>
      <c r="FD56" s="462"/>
      <c r="FE56" s="462"/>
      <c r="FF56" s="462"/>
      <c r="FG56" s="462"/>
      <c r="FH56" s="462"/>
      <c r="FI56" s="462"/>
      <c r="FJ56" s="462"/>
      <c r="FK56" s="462"/>
      <c r="FL56" s="462"/>
      <c r="FM56" s="462"/>
      <c r="FN56" s="462"/>
      <c r="FO56" s="462"/>
      <c r="FP56" s="462"/>
      <c r="FQ56" s="462"/>
      <c r="FR56" s="462"/>
      <c r="FS56" s="462"/>
      <c r="FT56" s="462"/>
      <c r="FU56" s="462"/>
      <c r="FV56" s="462"/>
      <c r="FW56" s="462"/>
      <c r="FX56" s="462"/>
      <c r="FY56" s="462"/>
      <c r="FZ56" s="462"/>
      <c r="GA56" s="462"/>
      <c r="GB56" s="462"/>
      <c r="GC56" s="462"/>
      <c r="GD56" s="462"/>
      <c r="GE56" s="462"/>
      <c r="GF56" s="462"/>
      <c r="GG56" s="462"/>
      <c r="GH56" s="462"/>
      <c r="GI56" s="462"/>
      <c r="GJ56" s="462"/>
      <c r="GK56" s="462"/>
      <c r="GL56" s="462"/>
      <c r="GM56" s="462"/>
      <c r="GN56" s="462"/>
      <c r="GO56" s="462"/>
      <c r="GP56" s="462"/>
      <c r="GQ56" s="462"/>
      <c r="GR56" s="462"/>
      <c r="GS56" s="462"/>
      <c r="GT56" s="462"/>
      <c r="GU56" s="462"/>
      <c r="GV56" s="462"/>
      <c r="GW56" s="462"/>
      <c r="GX56" s="462"/>
      <c r="GY56" s="462"/>
      <c r="GZ56" s="462"/>
      <c r="HA56" s="462"/>
      <c r="HB56" s="462"/>
      <c r="HC56" s="462"/>
      <c r="HD56" s="462"/>
      <c r="HE56" s="462"/>
      <c r="HF56" s="462"/>
      <c r="HG56" s="462"/>
      <c r="HH56" s="462"/>
      <c r="HI56" s="462"/>
      <c r="HJ56" s="462"/>
      <c r="HK56" s="462"/>
      <c r="HL56" s="462"/>
      <c r="HM56" s="462"/>
      <c r="HN56" s="462"/>
      <c r="HO56" s="462"/>
      <c r="HP56" s="462"/>
      <c r="HQ56" s="462"/>
      <c r="HR56" s="462"/>
      <c r="HS56" s="462"/>
      <c r="HT56" s="462"/>
      <c r="HU56" s="462"/>
      <c r="HV56" s="462"/>
      <c r="HW56" s="462"/>
      <c r="HX56" s="462"/>
      <c r="HY56" s="462"/>
      <c r="HZ56" s="462"/>
      <c r="IA56" s="462"/>
      <c r="IB56" s="462"/>
      <c r="IC56" s="462"/>
      <c r="ID56" s="462"/>
      <c r="IE56" s="462"/>
      <c r="IF56" s="462"/>
      <c r="IG56" s="462"/>
      <c r="IH56" s="462"/>
      <c r="II56" s="462"/>
      <c r="IJ56" s="462"/>
      <c r="IK56" s="462"/>
      <c r="IL56" s="462"/>
      <c r="IM56" s="462"/>
      <c r="IN56" s="462"/>
      <c r="IO56" s="462"/>
      <c r="IP56" s="462"/>
      <c r="IQ56" s="462"/>
      <c r="IR56" s="462"/>
      <c r="IS56" s="462"/>
      <c r="IT56" s="462"/>
      <c r="IU56" s="462"/>
      <c r="IV56" s="462"/>
      <c r="IW56" s="462"/>
      <c r="IX56" s="462"/>
      <c r="IY56" s="462"/>
      <c r="IZ56" s="462"/>
      <c r="JA56" s="462"/>
      <c r="JB56" s="462"/>
      <c r="JC56" s="462"/>
      <c r="JD56" s="462"/>
      <c r="JE56" s="462"/>
      <c r="JF56" s="462"/>
      <c r="JG56" s="462"/>
      <c r="JH56" s="462"/>
      <c r="JI56" s="462"/>
      <c r="JJ56" s="462"/>
      <c r="JK56" s="462"/>
      <c r="JL56" s="462"/>
      <c r="JM56" s="462"/>
      <c r="JN56" s="462"/>
      <c r="JO56" s="462"/>
      <c r="JP56" s="462"/>
      <c r="JQ56" s="462"/>
      <c r="JR56" s="462"/>
      <c r="JS56" s="462"/>
      <c r="JT56" s="462"/>
      <c r="JU56" s="462"/>
      <c r="JV56" s="462"/>
      <c r="JW56" s="462"/>
      <c r="JX56" s="462"/>
      <c r="JY56" s="462"/>
      <c r="JZ56" s="462"/>
      <c r="KA56" s="462"/>
      <c r="KB56" s="462"/>
      <c r="KC56" s="462"/>
      <c r="KD56" s="462"/>
      <c r="KE56" s="462"/>
      <c r="KF56" s="462"/>
      <c r="KG56" s="462"/>
      <c r="KH56" s="462"/>
      <c r="KI56" s="462"/>
      <c r="KJ56" s="462"/>
      <c r="KK56" s="462"/>
      <c r="KL56" s="462"/>
      <c r="KM56" s="462"/>
      <c r="KN56" s="462"/>
      <c r="KO56" s="462"/>
      <c r="KP56" s="462"/>
      <c r="KQ56" s="462"/>
      <c r="KR56" s="462"/>
      <c r="KS56" s="462"/>
      <c r="KT56" s="462"/>
      <c r="KU56" s="462"/>
      <c r="KV56" s="462"/>
      <c r="KW56" s="462"/>
      <c r="KX56" s="462"/>
      <c r="KY56" s="462"/>
      <c r="KZ56" s="462"/>
      <c r="LA56" s="462"/>
      <c r="LB56" s="462"/>
      <c r="LC56" s="462"/>
      <c r="LD56" s="462"/>
      <c r="LE56" s="462"/>
      <c r="LF56" s="462"/>
      <c r="LG56" s="462"/>
      <c r="LH56" s="462"/>
      <c r="LI56" s="462"/>
      <c r="LJ56" s="462"/>
      <c r="LK56" s="462"/>
      <c r="LL56" s="462"/>
      <c r="LM56" s="462"/>
      <c r="LN56" s="462"/>
      <c r="LO56" s="462"/>
      <c r="LP56" s="462"/>
      <c r="LQ56" s="462"/>
      <c r="LR56" s="462"/>
      <c r="LS56" s="462"/>
      <c r="LT56" s="462"/>
      <c r="LU56" s="462"/>
      <c r="LV56" s="462"/>
      <c r="LW56" s="462"/>
      <c r="LX56" s="462"/>
      <c r="LY56" s="462"/>
      <c r="LZ56" s="462"/>
      <c r="MA56" s="462"/>
      <c r="MB56" s="462"/>
      <c r="MC56" s="462"/>
      <c r="MD56" s="462"/>
      <c r="ME56" s="462"/>
      <c r="MF56" s="462"/>
      <c r="MG56" s="462"/>
      <c r="MH56" s="462"/>
      <c r="MI56" s="462"/>
      <c r="MJ56" s="462"/>
      <c r="MK56" s="462"/>
      <c r="ML56" s="462"/>
      <c r="MM56" s="462"/>
      <c r="MN56" s="462"/>
      <c r="MO56" s="462"/>
      <c r="MP56" s="462"/>
      <c r="MQ56" s="462"/>
      <c r="MR56" s="462"/>
      <c r="MS56" s="462"/>
      <c r="MT56" s="462"/>
      <c r="MU56" s="462"/>
      <c r="MV56" s="462"/>
      <c r="MW56" s="462"/>
      <c r="MX56" s="462"/>
      <c r="MY56" s="462"/>
      <c r="MZ56" s="462"/>
      <c r="NA56" s="462"/>
      <c r="NB56" s="462"/>
      <c r="NC56" s="462"/>
      <c r="ND56" s="462"/>
      <c r="NE56" s="462"/>
      <c r="NF56" s="462"/>
      <c r="NG56" s="462"/>
      <c r="NH56" s="462"/>
      <c r="NI56" s="462"/>
      <c r="NJ56" s="462"/>
      <c r="NK56" s="462"/>
      <c r="NL56" s="462"/>
      <c r="NM56" s="462"/>
      <c r="NN56" s="462"/>
      <c r="NO56" s="462"/>
      <c r="NP56" s="462"/>
      <c r="NQ56" s="462"/>
      <c r="NR56" s="462"/>
      <c r="NS56" s="462"/>
      <c r="NT56" s="462"/>
      <c r="NU56" s="462"/>
      <c r="NV56" s="462"/>
      <c r="NW56" s="462"/>
      <c r="NX56" s="462"/>
      <c r="NY56" s="462"/>
      <c r="NZ56" s="462"/>
      <c r="OA56" s="462"/>
      <c r="OB56" s="462"/>
      <c r="OC56" s="462"/>
      <c r="OD56" s="462"/>
      <c r="OE56" s="462"/>
      <c r="OF56" s="462"/>
      <c r="OG56" s="462"/>
      <c r="OH56" s="462"/>
      <c r="OI56" s="462"/>
      <c r="OJ56" s="462"/>
      <c r="OK56" s="462"/>
      <c r="OL56" s="462"/>
      <c r="OM56" s="462"/>
      <c r="ON56" s="462"/>
      <c r="OO56" s="462"/>
      <c r="OP56" s="462"/>
      <c r="OQ56" s="462"/>
      <c r="OR56" s="462"/>
      <c r="OS56" s="462"/>
      <c r="OT56" s="462"/>
      <c r="OU56" s="462"/>
      <c r="OV56" s="462"/>
      <c r="OW56" s="462"/>
      <c r="OX56" s="462"/>
      <c r="OY56" s="462"/>
      <c r="OZ56" s="462"/>
      <c r="PA56" s="462"/>
      <c r="PB56" s="462"/>
      <c r="PC56" s="462"/>
      <c r="PD56" s="462"/>
      <c r="PE56" s="462"/>
      <c r="PF56" s="462"/>
      <c r="PG56" s="462"/>
      <c r="PH56" s="462"/>
      <c r="PI56" s="462"/>
      <c r="PJ56" s="462"/>
      <c r="PK56" s="462"/>
      <c r="PL56" s="462"/>
      <c r="PM56" s="462"/>
      <c r="PN56" s="462"/>
      <c r="PO56" s="462"/>
      <c r="PP56" s="462"/>
      <c r="PQ56" s="462"/>
      <c r="PR56" s="462"/>
      <c r="PS56" s="462"/>
      <c r="PT56" s="462"/>
      <c r="PU56" s="462"/>
      <c r="PV56" s="462"/>
      <c r="PW56" s="462"/>
      <c r="PX56" s="462"/>
      <c r="PY56" s="462"/>
      <c r="PZ56" s="462"/>
      <c r="QA56" s="462"/>
      <c r="QB56" s="462"/>
      <c r="QC56" s="462"/>
      <c r="QD56" s="462"/>
      <c r="QE56" s="462"/>
      <c r="QF56" s="462"/>
      <c r="QG56" s="462"/>
      <c r="QH56" s="462"/>
      <c r="QI56" s="462"/>
      <c r="QJ56" s="462"/>
      <c r="QK56" s="462"/>
      <c r="QL56" s="462"/>
      <c r="QM56" s="462"/>
      <c r="QN56" s="462"/>
      <c r="QO56" s="462"/>
      <c r="QP56" s="462"/>
      <c r="QQ56" s="462"/>
      <c r="QR56" s="462"/>
      <c r="QS56" s="462"/>
      <c r="QT56" s="462"/>
      <c r="QU56" s="462"/>
      <c r="QV56" s="462"/>
      <c r="QW56" s="462"/>
      <c r="QX56" s="462"/>
      <c r="QY56" s="462"/>
      <c r="QZ56" s="462"/>
      <c r="RA56" s="462"/>
      <c r="RB56" s="462"/>
      <c r="RC56" s="462"/>
      <c r="RD56" s="462"/>
      <c r="RE56" s="462"/>
      <c r="RF56" s="462"/>
      <c r="RG56" s="462"/>
      <c r="RH56" s="462"/>
      <c r="RI56" s="462"/>
      <c r="RJ56" s="462"/>
      <c r="RK56" s="462"/>
      <c r="RL56" s="462"/>
      <c r="RM56" s="462"/>
      <c r="RN56" s="462"/>
      <c r="RO56" s="462"/>
      <c r="RP56" s="462"/>
      <c r="RQ56" s="462"/>
      <c r="RR56" s="462"/>
      <c r="RS56" s="462"/>
      <c r="RT56" s="462"/>
      <c r="RU56" s="462"/>
      <c r="RV56" s="462"/>
      <c r="RW56" s="462"/>
      <c r="RX56" s="462"/>
      <c r="RY56" s="462"/>
      <c r="RZ56" s="462"/>
      <c r="SA56" s="462"/>
      <c r="SB56" s="462"/>
      <c r="SC56" s="462"/>
      <c r="SD56" s="462"/>
      <c r="SE56" s="462"/>
      <c r="SF56" s="462"/>
      <c r="SG56" s="462"/>
      <c r="SH56" s="462"/>
      <c r="SI56" s="462"/>
      <c r="SJ56" s="462"/>
      <c r="SK56" s="462"/>
      <c r="SL56" s="462"/>
      <c r="SM56" s="462"/>
      <c r="SN56" s="462"/>
      <c r="SO56" s="462"/>
      <c r="SP56" s="462"/>
      <c r="SQ56" s="462"/>
      <c r="SR56" s="462"/>
      <c r="SS56" s="462"/>
      <c r="ST56" s="462"/>
      <c r="SU56" s="462"/>
      <c r="SV56" s="462"/>
      <c r="SW56" s="462"/>
      <c r="SX56" s="462"/>
      <c r="SY56" s="462"/>
      <c r="SZ56" s="462"/>
      <c r="TA56" s="462"/>
      <c r="TB56" s="462"/>
      <c r="TC56" s="462"/>
      <c r="TD56" s="462"/>
      <c r="TE56" s="462"/>
      <c r="TF56" s="462"/>
      <c r="TG56" s="462"/>
      <c r="TH56" s="462"/>
      <c r="TI56" s="462"/>
      <c r="TJ56" s="462"/>
      <c r="TK56" s="462"/>
      <c r="TL56" s="462"/>
      <c r="TM56" s="462"/>
      <c r="TN56" s="462"/>
      <c r="TO56" s="462"/>
      <c r="TP56" s="462"/>
      <c r="TQ56" s="462"/>
      <c r="TR56" s="462"/>
      <c r="TS56" s="462"/>
      <c r="TT56" s="462"/>
      <c r="TU56" s="462"/>
      <c r="TV56" s="462"/>
      <c r="TW56" s="462"/>
      <c r="TX56" s="462"/>
      <c r="TY56" s="462"/>
      <c r="TZ56" s="462"/>
      <c r="UA56" s="462"/>
      <c r="UB56" s="462"/>
      <c r="UC56" s="462"/>
      <c r="UD56" s="462"/>
      <c r="UE56" s="462"/>
      <c r="UF56" s="462"/>
      <c r="UG56" s="462"/>
      <c r="UH56" s="462"/>
      <c r="UI56" s="462"/>
      <c r="UJ56" s="462"/>
      <c r="UK56" s="462"/>
      <c r="UL56" s="462"/>
      <c r="UM56" s="462"/>
      <c r="UN56" s="462"/>
      <c r="UO56" s="462"/>
      <c r="UP56" s="462"/>
      <c r="UQ56" s="462"/>
      <c r="UR56" s="462"/>
      <c r="US56" s="462"/>
      <c r="UT56" s="462"/>
      <c r="UU56" s="462"/>
      <c r="UV56" s="462"/>
      <c r="UW56" s="462"/>
      <c r="UX56" s="462"/>
      <c r="UY56" s="462"/>
      <c r="UZ56" s="462"/>
      <c r="VA56" s="462"/>
      <c r="VB56" s="462"/>
      <c r="VC56" s="462"/>
      <c r="VD56" s="462"/>
      <c r="VE56" s="462"/>
      <c r="VF56" s="462"/>
      <c r="VG56" s="462"/>
      <c r="VH56" s="462"/>
      <c r="VI56" s="462"/>
      <c r="VJ56" s="462"/>
      <c r="VK56" s="462"/>
      <c r="VL56" s="462"/>
      <c r="VM56" s="462"/>
      <c r="VN56" s="462"/>
      <c r="VO56" s="462"/>
      <c r="VP56" s="462"/>
      <c r="VQ56" s="462"/>
      <c r="VR56" s="462"/>
      <c r="VS56" s="462"/>
      <c r="VT56" s="462"/>
      <c r="VU56" s="462"/>
      <c r="VV56" s="462"/>
      <c r="VW56" s="462"/>
      <c r="VX56" s="462"/>
      <c r="VY56" s="462"/>
      <c r="VZ56" s="462"/>
      <c r="WA56" s="462"/>
      <c r="WB56" s="462"/>
      <c r="WC56" s="462"/>
      <c r="WD56" s="462"/>
      <c r="WE56" s="462"/>
      <c r="WF56" s="462"/>
      <c r="WG56" s="462"/>
      <c r="WH56" s="462"/>
      <c r="WI56" s="462"/>
      <c r="WJ56" s="462"/>
      <c r="WK56" s="462"/>
      <c r="WL56" s="462"/>
      <c r="WM56" s="462"/>
      <c r="WN56" s="462"/>
      <c r="WO56" s="462"/>
      <c r="WP56" s="462"/>
      <c r="WQ56" s="462"/>
      <c r="WR56" s="462"/>
      <c r="WS56" s="462"/>
      <c r="WT56" s="462"/>
      <c r="WU56" s="462"/>
      <c r="WV56" s="462"/>
      <c r="WW56" s="462"/>
      <c r="WX56" s="462"/>
      <c r="WY56" s="462"/>
      <c r="WZ56" s="462"/>
      <c r="XA56" s="462"/>
      <c r="XB56" s="462"/>
      <c r="XC56" s="462"/>
      <c r="XD56" s="462"/>
      <c r="XE56" s="462"/>
      <c r="XF56" s="462"/>
      <c r="XG56" s="462"/>
      <c r="XH56" s="462"/>
      <c r="XI56" s="462"/>
      <c r="XJ56" s="462"/>
      <c r="XK56" s="462"/>
      <c r="XL56" s="462"/>
      <c r="XM56" s="462"/>
      <c r="XN56" s="462"/>
      <c r="XO56" s="462"/>
      <c r="XP56" s="462"/>
      <c r="XQ56" s="462"/>
      <c r="XR56" s="462"/>
      <c r="XS56" s="462"/>
      <c r="XT56" s="462"/>
      <c r="XU56" s="462"/>
      <c r="XV56" s="462"/>
      <c r="XW56" s="462"/>
      <c r="XX56" s="462"/>
      <c r="XY56" s="462"/>
      <c r="XZ56" s="462"/>
      <c r="YA56" s="462"/>
      <c r="YB56" s="462"/>
      <c r="YC56" s="462"/>
      <c r="YD56" s="462"/>
      <c r="YE56" s="462"/>
      <c r="YF56" s="462"/>
      <c r="YG56" s="462"/>
      <c r="YH56" s="462"/>
      <c r="YI56" s="462"/>
      <c r="YJ56" s="462"/>
      <c r="YK56" s="462"/>
      <c r="YL56" s="462"/>
      <c r="YM56" s="462"/>
      <c r="YN56" s="462"/>
      <c r="YO56" s="462"/>
      <c r="YP56" s="462"/>
      <c r="YQ56" s="462"/>
      <c r="YR56" s="462"/>
      <c r="YS56" s="462"/>
      <c r="YT56" s="462"/>
      <c r="YU56" s="462"/>
      <c r="YV56" s="462"/>
      <c r="YW56" s="462"/>
      <c r="YX56" s="462"/>
      <c r="YY56" s="462"/>
      <c r="YZ56" s="462"/>
      <c r="ZA56" s="462"/>
      <c r="ZB56" s="462"/>
      <c r="ZC56" s="462"/>
      <c r="ZD56" s="462"/>
      <c r="ZE56" s="462"/>
      <c r="ZF56" s="462"/>
      <c r="ZG56" s="462"/>
      <c r="ZH56" s="462"/>
      <c r="ZI56" s="462"/>
      <c r="ZJ56" s="462"/>
      <c r="ZK56" s="462"/>
      <c r="ZL56" s="462"/>
      <c r="ZM56" s="462"/>
      <c r="ZN56" s="462"/>
      <c r="ZO56" s="462"/>
      <c r="ZP56" s="462"/>
      <c r="ZQ56" s="462"/>
      <c r="ZR56" s="462"/>
      <c r="ZS56" s="462"/>
      <c r="ZT56" s="462"/>
      <c r="ZU56" s="462"/>
      <c r="ZV56" s="462"/>
      <c r="ZW56" s="462"/>
      <c r="ZX56" s="462"/>
      <c r="ZY56" s="462"/>
      <c r="ZZ56" s="462"/>
      <c r="AAA56" s="462"/>
      <c r="AAB56" s="462"/>
      <c r="AAC56" s="462"/>
      <c r="AAD56" s="462"/>
      <c r="AAE56" s="462"/>
      <c r="AAF56" s="462"/>
      <c r="AAG56" s="462"/>
      <c r="AAH56" s="462"/>
      <c r="AAI56" s="462"/>
      <c r="AAJ56" s="462"/>
      <c r="AAK56" s="462"/>
      <c r="AAL56" s="462"/>
      <c r="AAM56" s="462"/>
      <c r="AAN56" s="462"/>
      <c r="AAO56" s="462"/>
      <c r="AAP56" s="462"/>
      <c r="AAQ56" s="462"/>
      <c r="AAR56" s="462"/>
      <c r="AAS56" s="462"/>
      <c r="AAT56" s="462"/>
      <c r="AAU56" s="462"/>
      <c r="AAV56" s="462"/>
      <c r="AAW56" s="462"/>
      <c r="AAX56" s="462"/>
      <c r="AAY56" s="462"/>
      <c r="AAZ56" s="462"/>
      <c r="ABA56" s="462"/>
      <c r="ABB56" s="462"/>
      <c r="ABC56" s="462"/>
      <c r="ABD56" s="462"/>
      <c r="ABE56" s="462"/>
      <c r="ABF56" s="462"/>
      <c r="ABG56" s="462"/>
      <c r="ABH56" s="462"/>
      <c r="ABI56" s="462"/>
      <c r="ABJ56" s="462"/>
      <c r="ABK56" s="462"/>
      <c r="ABL56" s="462"/>
      <c r="ABM56" s="462"/>
      <c r="ABN56" s="462"/>
      <c r="ABO56" s="462"/>
      <c r="ABP56" s="462"/>
      <c r="ABQ56" s="462"/>
      <c r="ABR56" s="462"/>
      <c r="ABS56" s="462"/>
      <c r="ABT56" s="462"/>
      <c r="ABU56" s="462"/>
      <c r="ABV56" s="462"/>
      <c r="ABW56" s="462"/>
      <c r="ABX56" s="462"/>
      <c r="ABY56" s="462"/>
      <c r="ABZ56" s="462"/>
      <c r="ACA56" s="462"/>
      <c r="ACB56" s="462"/>
      <c r="ACC56" s="462"/>
      <c r="ACD56" s="462"/>
      <c r="ACE56" s="462"/>
      <c r="ACF56" s="462"/>
      <c r="ACG56" s="462"/>
      <c r="ACH56" s="462"/>
      <c r="ACI56" s="462"/>
      <c r="ACJ56" s="462"/>
      <c r="ACK56" s="462"/>
      <c r="ACL56" s="462"/>
      <c r="ACM56" s="462"/>
      <c r="ACN56" s="462"/>
      <c r="ACO56" s="462"/>
      <c r="ACP56" s="462"/>
      <c r="ACQ56" s="462"/>
      <c r="ACR56" s="462"/>
      <c r="ACS56" s="462"/>
      <c r="ACT56" s="462"/>
      <c r="ACU56" s="462"/>
      <c r="ACV56" s="462"/>
      <c r="ACW56" s="462"/>
      <c r="ACX56" s="462"/>
      <c r="ACY56" s="462"/>
      <c r="ACZ56" s="462"/>
      <c r="ADA56" s="462"/>
      <c r="ADB56" s="462"/>
      <c r="ADC56" s="462"/>
      <c r="ADD56" s="462"/>
      <c r="ADE56" s="462"/>
      <c r="ADF56" s="462"/>
      <c r="ADG56" s="462"/>
      <c r="ADH56" s="462"/>
      <c r="ADI56" s="462"/>
      <c r="ADJ56" s="462"/>
      <c r="ADK56" s="462"/>
      <c r="ADL56" s="462"/>
      <c r="ADM56" s="462"/>
      <c r="ADN56" s="462"/>
      <c r="ADO56" s="462"/>
      <c r="ADP56" s="462"/>
      <c r="ADQ56" s="462"/>
      <c r="ADR56" s="462"/>
      <c r="ADS56" s="462"/>
      <c r="ADT56" s="462"/>
      <c r="ADU56" s="462"/>
      <c r="ADV56" s="462"/>
      <c r="ADW56" s="462"/>
      <c r="ADX56" s="462"/>
      <c r="ADY56" s="462"/>
      <c r="ADZ56" s="462"/>
      <c r="AEA56" s="462"/>
      <c r="AEB56" s="462"/>
      <c r="AEC56" s="462"/>
      <c r="AED56" s="462"/>
      <c r="AEE56" s="462"/>
      <c r="AEF56" s="462"/>
      <c r="AEG56" s="462"/>
      <c r="AEH56" s="462"/>
      <c r="AEI56" s="462"/>
      <c r="AEJ56" s="462"/>
      <c r="AEK56" s="462"/>
      <c r="AEL56" s="462"/>
      <c r="AEM56" s="462"/>
      <c r="AEN56" s="462"/>
      <c r="AEO56" s="462"/>
      <c r="AEP56" s="462"/>
      <c r="AEQ56" s="462"/>
      <c r="AER56" s="462"/>
      <c r="AES56" s="462"/>
      <c r="AET56" s="462"/>
      <c r="AEU56" s="462"/>
      <c r="AEV56" s="462"/>
      <c r="AEW56" s="462"/>
      <c r="AEX56" s="462"/>
      <c r="AEY56" s="462"/>
      <c r="AEZ56" s="462"/>
      <c r="AFA56" s="462"/>
      <c r="AFB56" s="462"/>
      <c r="AFC56" s="462"/>
      <c r="AFD56" s="462"/>
      <c r="AFE56" s="462"/>
      <c r="AFF56" s="462"/>
      <c r="AFG56" s="462"/>
      <c r="AFH56" s="462"/>
      <c r="AFI56" s="462"/>
      <c r="AFJ56" s="462"/>
      <c r="AFK56" s="462"/>
      <c r="AFL56" s="462"/>
      <c r="AFM56" s="462"/>
      <c r="AFN56" s="462"/>
      <c r="AFO56" s="462"/>
      <c r="AFP56" s="462"/>
      <c r="AFQ56" s="462"/>
      <c r="AFR56" s="462"/>
      <c r="AFS56" s="462"/>
      <c r="AFT56" s="462"/>
      <c r="AFU56" s="462"/>
    </row>
    <row r="57" spans="1:853" s="464" customFormat="1">
      <c r="A57" s="10"/>
      <c r="B57" s="21"/>
      <c r="C57" s="22" t="s">
        <v>10</v>
      </c>
      <c r="D57" s="22"/>
      <c r="E57" s="360"/>
      <c r="F57" s="360"/>
      <c r="G57" s="360"/>
      <c r="H57" s="360"/>
      <c r="I57" s="360"/>
      <c r="J57" s="360"/>
      <c r="K57" s="360"/>
      <c r="L57" s="360"/>
      <c r="M57" s="360"/>
      <c r="N57" s="360"/>
      <c r="O57" s="360"/>
      <c r="P57" s="360"/>
      <c r="Q57" s="360"/>
      <c r="R57" s="360"/>
      <c r="S57" s="360"/>
      <c r="T57" s="360"/>
      <c r="U57" s="360"/>
      <c r="V57" s="360"/>
      <c r="W57" s="360"/>
      <c r="X57" s="360"/>
      <c r="Y57" s="360"/>
      <c r="Z57" s="360"/>
      <c r="AA57" s="360"/>
      <c r="AB57" s="360"/>
      <c r="AC57" s="360"/>
      <c r="AD57" s="360"/>
      <c r="AE57" s="360"/>
      <c r="AF57" s="360"/>
      <c r="AG57" s="360"/>
      <c r="AH57" s="360"/>
      <c r="AI57" s="360"/>
      <c r="AJ57" s="360"/>
      <c r="AK57" s="360"/>
      <c r="AL57" s="360"/>
      <c r="AM57" s="360"/>
      <c r="AN57" s="360"/>
      <c r="AO57" s="360"/>
      <c r="AP57" s="360"/>
      <c r="AQ57" s="360"/>
      <c r="AR57" s="360"/>
      <c r="AS57" s="360"/>
      <c r="AT57" s="360"/>
      <c r="AU57" s="360"/>
      <c r="AV57" s="360"/>
      <c r="AW57" s="360"/>
      <c r="AX57" s="360"/>
      <c r="AY57" s="360"/>
      <c r="AZ57" s="360"/>
      <c r="BA57" s="360"/>
      <c r="BB57" s="360"/>
      <c r="BC57" s="360"/>
      <c r="BD57" s="360"/>
      <c r="BE57" s="360"/>
      <c r="BF57" s="360"/>
      <c r="BG57" s="360"/>
      <c r="BH57" s="360"/>
      <c r="BI57" s="360"/>
      <c r="BJ57" s="360"/>
      <c r="BK57" s="360"/>
      <c r="BL57" s="360"/>
      <c r="BM57" s="360"/>
      <c r="BN57" s="360"/>
      <c r="BO57" s="460"/>
      <c r="BP57" s="460"/>
      <c r="BQ57" s="460"/>
      <c r="BR57" s="460"/>
      <c r="BS57" s="460"/>
      <c r="BT57" s="460"/>
      <c r="BU57" s="460"/>
      <c r="BV57" s="460"/>
      <c r="BW57" s="460"/>
      <c r="BX57" s="460"/>
      <c r="BY57" s="460"/>
      <c r="BZ57" s="460"/>
      <c r="CA57" s="460"/>
      <c r="CB57" s="460"/>
      <c r="CC57" s="460"/>
      <c r="CD57" s="460"/>
      <c r="CE57" s="460"/>
      <c r="CF57" s="460"/>
      <c r="CG57" s="460"/>
      <c r="CH57" s="460"/>
      <c r="CI57" s="460"/>
      <c r="CJ57" s="460"/>
      <c r="CK57" s="460"/>
      <c r="CL57" s="460"/>
      <c r="CM57" s="460"/>
      <c r="CN57" s="460"/>
      <c r="CO57" s="460"/>
      <c r="CP57" s="460"/>
      <c r="CQ57" s="460"/>
      <c r="CR57" s="460"/>
      <c r="CS57" s="460"/>
      <c r="CT57" s="460"/>
      <c r="CU57" s="460"/>
      <c r="CV57" s="460"/>
      <c r="CW57" s="460"/>
      <c r="CX57" s="460"/>
      <c r="CY57" s="460"/>
      <c r="CZ57" s="460"/>
      <c r="DA57" s="460"/>
      <c r="DB57" s="460"/>
      <c r="DC57" s="460"/>
      <c r="DD57" s="460"/>
      <c r="DE57" s="460"/>
      <c r="DF57" s="460"/>
      <c r="DG57" s="460"/>
      <c r="DH57" s="460"/>
      <c r="DI57" s="460"/>
      <c r="DJ57" s="460"/>
      <c r="DK57" s="460"/>
      <c r="DL57" s="460"/>
      <c r="DM57" s="460"/>
      <c r="DN57" s="460"/>
      <c r="DO57" s="460"/>
      <c r="DP57" s="460"/>
      <c r="DQ57" s="460"/>
      <c r="DR57" s="460"/>
      <c r="DS57" s="460"/>
      <c r="DT57" s="460"/>
      <c r="DU57" s="460"/>
      <c r="DV57" s="460"/>
      <c r="DW57" s="460"/>
      <c r="DX57" s="460"/>
      <c r="DY57" s="460"/>
      <c r="DZ57" s="460"/>
      <c r="EA57" s="460"/>
      <c r="EB57" s="460"/>
      <c r="EC57" s="460"/>
      <c r="ED57" s="460"/>
      <c r="EE57" s="460"/>
      <c r="EF57" s="460"/>
      <c r="EG57" s="460"/>
      <c r="EH57" s="460"/>
      <c r="EI57" s="460"/>
      <c r="EJ57" s="460"/>
      <c r="EK57" s="460"/>
      <c r="EL57" s="460"/>
      <c r="EM57" s="460"/>
      <c r="EN57" s="460"/>
      <c r="EO57" s="460"/>
      <c r="EP57" s="460"/>
      <c r="EQ57" s="460"/>
      <c r="ER57" s="460"/>
      <c r="ES57" s="460"/>
      <c r="ET57" s="460"/>
      <c r="EU57" s="460"/>
      <c r="EV57" s="460"/>
      <c r="EW57" s="460"/>
      <c r="EX57" s="460"/>
      <c r="EY57" s="460"/>
      <c r="EZ57" s="460"/>
      <c r="FA57" s="460"/>
      <c r="FB57" s="460"/>
      <c r="FC57" s="460"/>
      <c r="FD57" s="460"/>
      <c r="FE57" s="460"/>
      <c r="FF57" s="460"/>
      <c r="FG57" s="460"/>
      <c r="FH57" s="460"/>
      <c r="FI57" s="460"/>
      <c r="FJ57" s="460"/>
      <c r="FK57" s="460"/>
      <c r="FL57" s="460"/>
      <c r="FM57" s="460"/>
      <c r="FN57" s="460"/>
      <c r="FO57" s="460"/>
      <c r="FP57" s="460"/>
      <c r="FQ57" s="460"/>
      <c r="FR57" s="460"/>
      <c r="FS57" s="460"/>
      <c r="FT57" s="460"/>
      <c r="FU57" s="460"/>
      <c r="FV57" s="460"/>
      <c r="FW57" s="460"/>
      <c r="FX57" s="460"/>
      <c r="FY57" s="460"/>
      <c r="FZ57" s="460"/>
      <c r="GA57" s="460"/>
      <c r="GB57" s="460"/>
      <c r="GC57" s="460"/>
      <c r="GD57" s="460"/>
      <c r="GE57" s="460"/>
      <c r="GF57" s="460"/>
      <c r="GG57" s="460"/>
      <c r="GH57" s="460"/>
      <c r="GI57" s="460"/>
      <c r="GJ57" s="460"/>
      <c r="GK57" s="460"/>
      <c r="GL57" s="460"/>
      <c r="GM57" s="460"/>
      <c r="GN57" s="460"/>
      <c r="GO57" s="460"/>
      <c r="GP57" s="460"/>
      <c r="GQ57" s="460"/>
      <c r="GR57" s="460"/>
      <c r="GS57" s="460"/>
      <c r="GT57" s="460"/>
      <c r="GU57" s="460"/>
      <c r="GV57" s="460"/>
      <c r="GW57" s="460"/>
      <c r="GX57" s="460"/>
      <c r="GY57" s="460"/>
      <c r="GZ57" s="460"/>
      <c r="HA57" s="460"/>
      <c r="HB57" s="460"/>
      <c r="HC57" s="460"/>
      <c r="HD57" s="460"/>
      <c r="HE57" s="460"/>
      <c r="HF57" s="460"/>
      <c r="HG57" s="460"/>
      <c r="HH57" s="460"/>
      <c r="HI57" s="460"/>
      <c r="HJ57" s="460"/>
      <c r="HK57" s="460"/>
      <c r="HL57" s="460"/>
      <c r="HM57" s="460"/>
      <c r="HN57" s="460"/>
      <c r="HO57" s="460"/>
      <c r="HP57" s="460"/>
      <c r="HQ57" s="460"/>
      <c r="HR57" s="460"/>
      <c r="HS57" s="460"/>
      <c r="HT57" s="460"/>
      <c r="HU57" s="460"/>
      <c r="HV57" s="460"/>
      <c r="HW57" s="460"/>
      <c r="HX57" s="460"/>
      <c r="HY57" s="460"/>
      <c r="HZ57" s="460"/>
      <c r="IA57" s="460"/>
      <c r="IB57" s="460"/>
      <c r="IC57" s="460"/>
      <c r="ID57" s="460"/>
      <c r="IE57" s="460"/>
      <c r="IF57" s="460"/>
      <c r="IG57" s="460"/>
      <c r="IH57" s="460"/>
      <c r="II57" s="460"/>
      <c r="IJ57" s="460"/>
      <c r="IK57" s="460"/>
      <c r="IL57" s="460"/>
      <c r="IM57" s="460"/>
      <c r="IN57" s="460"/>
      <c r="IO57" s="460"/>
      <c r="IP57" s="460"/>
      <c r="IQ57" s="460"/>
      <c r="IR57" s="460"/>
      <c r="IS57" s="460"/>
      <c r="IT57" s="460"/>
      <c r="IU57" s="460"/>
      <c r="IV57" s="460"/>
      <c r="IW57" s="460"/>
      <c r="IX57" s="460"/>
      <c r="IY57" s="460"/>
      <c r="IZ57" s="460"/>
      <c r="JA57" s="460"/>
      <c r="JB57" s="460"/>
      <c r="JC57" s="460"/>
      <c r="JD57" s="460"/>
      <c r="JE57" s="460"/>
      <c r="JF57" s="460"/>
      <c r="JG57" s="460"/>
      <c r="JH57" s="460"/>
      <c r="JI57" s="460"/>
      <c r="JJ57" s="460"/>
      <c r="JK57" s="460"/>
      <c r="JL57" s="460"/>
      <c r="JM57" s="460"/>
      <c r="JN57" s="460"/>
      <c r="JO57" s="460"/>
      <c r="JP57" s="460"/>
      <c r="JQ57" s="460"/>
      <c r="JR57" s="460"/>
      <c r="JS57" s="460"/>
      <c r="JT57" s="460"/>
      <c r="JU57" s="460"/>
      <c r="JV57" s="460"/>
      <c r="JW57" s="460"/>
      <c r="JX57" s="460"/>
      <c r="JY57" s="460"/>
      <c r="JZ57" s="460"/>
      <c r="KA57" s="460"/>
      <c r="KB57" s="460"/>
      <c r="KC57" s="460"/>
      <c r="KD57" s="460"/>
      <c r="KE57" s="460"/>
      <c r="KF57" s="460"/>
      <c r="KG57" s="460"/>
      <c r="KH57" s="460"/>
      <c r="KI57" s="460"/>
      <c r="KJ57" s="460"/>
      <c r="KK57" s="460"/>
      <c r="KL57" s="460"/>
      <c r="KM57" s="460"/>
      <c r="KN57" s="460"/>
      <c r="KO57" s="460"/>
      <c r="KP57" s="460"/>
      <c r="KQ57" s="460"/>
      <c r="KR57" s="460"/>
      <c r="KS57" s="460"/>
      <c r="KT57" s="460"/>
      <c r="KU57" s="460"/>
      <c r="KV57" s="460"/>
      <c r="KW57" s="460"/>
      <c r="KX57" s="460"/>
      <c r="KY57" s="460"/>
      <c r="KZ57" s="460"/>
      <c r="LA57" s="460"/>
      <c r="LB57" s="460"/>
      <c r="LC57" s="460"/>
      <c r="LD57" s="460"/>
      <c r="LE57" s="460"/>
      <c r="LF57" s="460"/>
      <c r="LG57" s="460"/>
      <c r="LH57" s="460"/>
      <c r="LI57" s="460"/>
      <c r="LJ57" s="460"/>
      <c r="LK57" s="460"/>
      <c r="LL57" s="460"/>
      <c r="LM57" s="460"/>
      <c r="LN57" s="460"/>
      <c r="LO57" s="460"/>
      <c r="LP57" s="460"/>
      <c r="LQ57" s="460"/>
      <c r="LR57" s="460"/>
      <c r="LS57" s="460"/>
      <c r="LT57" s="460"/>
      <c r="LU57" s="460"/>
      <c r="LV57" s="460"/>
      <c r="LW57" s="460"/>
      <c r="LX57" s="460"/>
      <c r="LY57" s="460"/>
      <c r="LZ57" s="460"/>
      <c r="MA57" s="460"/>
      <c r="MB57" s="460"/>
      <c r="MC57" s="460"/>
      <c r="MD57" s="460"/>
      <c r="ME57" s="460"/>
      <c r="MF57" s="460"/>
      <c r="MG57" s="460"/>
      <c r="MH57" s="460"/>
      <c r="MI57" s="460"/>
      <c r="MJ57" s="460"/>
      <c r="MK57" s="460"/>
      <c r="ML57" s="460"/>
      <c r="MM57" s="460"/>
      <c r="MN57" s="460"/>
      <c r="MO57" s="460"/>
      <c r="MP57" s="460"/>
      <c r="MQ57" s="460"/>
      <c r="MR57" s="460"/>
      <c r="MS57" s="460"/>
      <c r="MT57" s="460"/>
      <c r="MU57" s="460"/>
      <c r="MV57" s="460"/>
      <c r="MW57" s="460"/>
      <c r="MX57" s="460"/>
      <c r="MY57" s="460"/>
      <c r="MZ57" s="460"/>
      <c r="NA57" s="460"/>
      <c r="NB57" s="460"/>
      <c r="NC57" s="460"/>
      <c r="ND57" s="460"/>
      <c r="NE57" s="460"/>
      <c r="NF57" s="460"/>
      <c r="NG57" s="460"/>
      <c r="NH57" s="460"/>
      <c r="NI57" s="460"/>
      <c r="NJ57" s="460"/>
      <c r="NK57" s="460"/>
      <c r="NL57" s="460"/>
      <c r="NM57" s="460"/>
      <c r="NN57" s="460"/>
      <c r="NO57" s="460"/>
      <c r="NP57" s="460"/>
      <c r="NQ57" s="460"/>
      <c r="NR57" s="460"/>
      <c r="NS57" s="460"/>
      <c r="NT57" s="460"/>
      <c r="NU57" s="460"/>
      <c r="NV57" s="460"/>
      <c r="NW57" s="460"/>
      <c r="NX57" s="460"/>
      <c r="NY57" s="460"/>
      <c r="NZ57" s="460"/>
      <c r="OA57" s="460"/>
      <c r="OB57" s="460"/>
      <c r="OC57" s="460"/>
      <c r="OD57" s="460"/>
      <c r="OE57" s="460"/>
      <c r="OF57" s="460"/>
      <c r="OG57" s="460"/>
      <c r="OH57" s="460"/>
      <c r="OI57" s="460"/>
      <c r="OJ57" s="460"/>
      <c r="OK57" s="460"/>
      <c r="OL57" s="460"/>
      <c r="OM57" s="460"/>
      <c r="ON57" s="460"/>
      <c r="OO57" s="460"/>
      <c r="OP57" s="460"/>
      <c r="OQ57" s="460"/>
      <c r="OR57" s="460"/>
      <c r="OS57" s="460"/>
      <c r="OT57" s="460"/>
      <c r="OU57" s="460"/>
      <c r="OV57" s="460"/>
      <c r="OW57" s="460"/>
      <c r="OX57" s="460"/>
      <c r="OY57" s="460"/>
      <c r="OZ57" s="460"/>
      <c r="PA57" s="460"/>
      <c r="PB57" s="460"/>
      <c r="PC57" s="460"/>
      <c r="PD57" s="460"/>
      <c r="PE57" s="460"/>
      <c r="PF57" s="460"/>
      <c r="PG57" s="460"/>
      <c r="PH57" s="460"/>
      <c r="PI57" s="460"/>
      <c r="PJ57" s="460"/>
      <c r="PK57" s="460"/>
      <c r="PL57" s="460"/>
      <c r="PM57" s="460"/>
      <c r="PN57" s="460"/>
      <c r="PO57" s="460"/>
      <c r="PP57" s="460"/>
      <c r="PQ57" s="460"/>
      <c r="PR57" s="460"/>
      <c r="PS57" s="460"/>
      <c r="PT57" s="460"/>
      <c r="PU57" s="460"/>
      <c r="PV57" s="460"/>
      <c r="PW57" s="460"/>
      <c r="PX57" s="460"/>
      <c r="PY57" s="460"/>
      <c r="PZ57" s="460"/>
      <c r="QA57" s="460"/>
      <c r="QB57" s="460"/>
      <c r="QC57" s="460"/>
      <c r="QD57" s="460"/>
      <c r="QE57" s="460"/>
      <c r="QF57" s="460"/>
      <c r="QG57" s="460"/>
      <c r="QH57" s="460"/>
      <c r="QI57" s="460"/>
      <c r="QJ57" s="460"/>
      <c r="QK57" s="460"/>
      <c r="QL57" s="460"/>
      <c r="QM57" s="460"/>
      <c r="QN57" s="460"/>
      <c r="QO57" s="460"/>
      <c r="QP57" s="460"/>
      <c r="QQ57" s="460"/>
      <c r="QR57" s="460"/>
      <c r="QS57" s="460"/>
      <c r="QT57" s="460"/>
      <c r="QU57" s="460"/>
      <c r="QV57" s="460"/>
      <c r="QW57" s="460"/>
      <c r="QX57" s="460"/>
      <c r="QY57" s="460"/>
      <c r="QZ57" s="460"/>
      <c r="RA57" s="460"/>
      <c r="RB57" s="460"/>
      <c r="RC57" s="460"/>
      <c r="RD57" s="460"/>
      <c r="RE57" s="460"/>
      <c r="RF57" s="460"/>
      <c r="RG57" s="460"/>
      <c r="RH57" s="460"/>
      <c r="RI57" s="460"/>
      <c r="RJ57" s="460"/>
      <c r="RK57" s="460"/>
      <c r="RL57" s="460"/>
      <c r="RM57" s="460"/>
      <c r="RN57" s="460"/>
      <c r="RO57" s="460"/>
      <c r="RP57" s="460"/>
      <c r="RQ57" s="460"/>
      <c r="RR57" s="460"/>
      <c r="RS57" s="460"/>
      <c r="RT57" s="460"/>
      <c r="RU57" s="460"/>
      <c r="RV57" s="460"/>
      <c r="RW57" s="460"/>
      <c r="RX57" s="460"/>
      <c r="RY57" s="460"/>
      <c r="RZ57" s="460"/>
      <c r="SA57" s="460"/>
      <c r="SB57" s="460"/>
      <c r="SC57" s="460"/>
      <c r="SD57" s="460"/>
      <c r="SE57" s="460"/>
      <c r="SF57" s="460"/>
      <c r="SG57" s="460"/>
      <c r="SH57" s="460"/>
      <c r="SI57" s="460"/>
      <c r="SJ57" s="460"/>
      <c r="SK57" s="460"/>
      <c r="SL57" s="460"/>
      <c r="SM57" s="460"/>
      <c r="SN57" s="460"/>
      <c r="SO57" s="460"/>
      <c r="SP57" s="460"/>
      <c r="SQ57" s="460"/>
      <c r="SR57" s="460"/>
      <c r="SS57" s="460"/>
      <c r="ST57" s="460"/>
      <c r="SU57" s="460"/>
      <c r="SV57" s="460"/>
      <c r="SW57" s="460"/>
      <c r="SX57" s="460"/>
      <c r="SY57" s="460"/>
      <c r="SZ57" s="460"/>
      <c r="TA57" s="460"/>
      <c r="TB57" s="460"/>
      <c r="TC57" s="460"/>
      <c r="TD57" s="460"/>
      <c r="TE57" s="460"/>
      <c r="TF57" s="460"/>
      <c r="TG57" s="460"/>
      <c r="TH57" s="460"/>
      <c r="TI57" s="460"/>
      <c r="TJ57" s="460"/>
      <c r="TK57" s="460"/>
      <c r="TL57" s="460"/>
      <c r="TM57" s="460"/>
      <c r="TN57" s="460"/>
      <c r="TO57" s="460"/>
      <c r="TP57" s="460"/>
      <c r="TQ57" s="460"/>
      <c r="TR57" s="460"/>
      <c r="TS57" s="460"/>
      <c r="TT57" s="460"/>
      <c r="TU57" s="460"/>
      <c r="TV57" s="460"/>
      <c r="TW57" s="460"/>
      <c r="TX57" s="460"/>
      <c r="TY57" s="460"/>
      <c r="TZ57" s="460"/>
      <c r="UA57" s="460"/>
      <c r="UB57" s="460"/>
      <c r="UC57" s="460"/>
      <c r="UD57" s="460"/>
      <c r="UE57" s="460"/>
      <c r="UF57" s="460"/>
      <c r="UG57" s="460"/>
      <c r="UH57" s="460"/>
      <c r="UI57" s="460"/>
      <c r="UJ57" s="460"/>
      <c r="UK57" s="460"/>
      <c r="UL57" s="460"/>
      <c r="UM57" s="460"/>
      <c r="UN57" s="460"/>
      <c r="UO57" s="460"/>
      <c r="UP57" s="460"/>
      <c r="UQ57" s="460"/>
      <c r="UR57" s="460"/>
      <c r="US57" s="460"/>
      <c r="UT57" s="460"/>
      <c r="UU57" s="460"/>
      <c r="UV57" s="460"/>
      <c r="UW57" s="460"/>
      <c r="UX57" s="460"/>
      <c r="UY57" s="460"/>
      <c r="UZ57" s="460"/>
      <c r="VA57" s="460"/>
      <c r="VB57" s="460"/>
      <c r="VC57" s="460"/>
      <c r="VD57" s="460"/>
      <c r="VE57" s="460"/>
      <c r="VF57" s="460"/>
      <c r="VG57" s="460"/>
      <c r="VH57" s="460"/>
      <c r="VI57" s="460"/>
      <c r="VJ57" s="460"/>
      <c r="VK57" s="460"/>
      <c r="VL57" s="460"/>
      <c r="VM57" s="460"/>
      <c r="VN57" s="460"/>
      <c r="VO57" s="460"/>
      <c r="VP57" s="460"/>
      <c r="VQ57" s="460"/>
      <c r="VR57" s="460"/>
      <c r="VS57" s="460"/>
      <c r="VT57" s="460"/>
      <c r="VU57" s="460"/>
      <c r="VV57" s="460"/>
      <c r="VW57" s="460"/>
      <c r="VX57" s="460"/>
      <c r="VY57" s="460"/>
      <c r="VZ57" s="460"/>
      <c r="WA57" s="460"/>
      <c r="WB57" s="460"/>
      <c r="WC57" s="460"/>
      <c r="WD57" s="460"/>
      <c r="WE57" s="460"/>
      <c r="WF57" s="460"/>
      <c r="WG57" s="460"/>
      <c r="WH57" s="460"/>
      <c r="WI57" s="460"/>
      <c r="WJ57" s="460"/>
      <c r="WK57" s="460"/>
      <c r="WL57" s="460"/>
      <c r="WM57" s="460"/>
      <c r="WN57" s="460"/>
      <c r="WO57" s="460"/>
      <c r="WP57" s="460"/>
      <c r="WQ57" s="460"/>
      <c r="WR57" s="460"/>
      <c r="WS57" s="460"/>
      <c r="WT57" s="460"/>
      <c r="WU57" s="460"/>
      <c r="WV57" s="460"/>
      <c r="WW57" s="460"/>
      <c r="WX57" s="460"/>
      <c r="WY57" s="460"/>
      <c r="WZ57" s="460"/>
      <c r="XA57" s="460"/>
      <c r="XB57" s="460"/>
      <c r="XC57" s="460"/>
      <c r="XD57" s="460"/>
      <c r="XE57" s="460"/>
      <c r="XF57" s="460"/>
      <c r="XG57" s="460"/>
      <c r="XH57" s="460"/>
      <c r="XI57" s="460"/>
      <c r="XJ57" s="460"/>
      <c r="XK57" s="460"/>
      <c r="XL57" s="460"/>
      <c r="XM57" s="460"/>
      <c r="XN57" s="460"/>
      <c r="XO57" s="460"/>
      <c r="XP57" s="460"/>
      <c r="XQ57" s="460"/>
      <c r="XR57" s="460"/>
      <c r="XS57" s="460"/>
      <c r="XT57" s="460"/>
      <c r="XU57" s="460"/>
      <c r="XV57" s="460"/>
      <c r="XW57" s="460"/>
      <c r="XX57" s="460"/>
      <c r="XY57" s="460"/>
      <c r="XZ57" s="460"/>
      <c r="YA57" s="460"/>
      <c r="YB57" s="460"/>
      <c r="YC57" s="460"/>
      <c r="YD57" s="460"/>
      <c r="YE57" s="460"/>
      <c r="YF57" s="460"/>
      <c r="YG57" s="460"/>
      <c r="YH57" s="460"/>
      <c r="YI57" s="460"/>
      <c r="YJ57" s="460"/>
      <c r="YK57" s="460"/>
      <c r="YL57" s="460"/>
      <c r="YM57" s="460"/>
      <c r="YN57" s="460"/>
      <c r="YO57" s="460"/>
      <c r="YP57" s="460"/>
      <c r="YQ57" s="460"/>
      <c r="YR57" s="460"/>
      <c r="YS57" s="460"/>
      <c r="YT57" s="460"/>
      <c r="YU57" s="460"/>
      <c r="YV57" s="460"/>
      <c r="YW57" s="460"/>
      <c r="YX57" s="460"/>
      <c r="YY57" s="460"/>
      <c r="YZ57" s="460"/>
      <c r="ZA57" s="460"/>
      <c r="ZB57" s="460"/>
      <c r="ZC57" s="460"/>
      <c r="ZD57" s="460"/>
      <c r="ZE57" s="460"/>
      <c r="ZF57" s="460"/>
      <c r="ZG57" s="460"/>
      <c r="ZH57" s="460"/>
      <c r="ZI57" s="460"/>
      <c r="ZJ57" s="460"/>
      <c r="ZK57" s="460"/>
      <c r="ZL57" s="460"/>
      <c r="ZM57" s="460"/>
      <c r="ZN57" s="460"/>
      <c r="ZO57" s="460"/>
      <c r="ZP57" s="460"/>
      <c r="ZQ57" s="460"/>
      <c r="ZR57" s="460"/>
      <c r="ZS57" s="460"/>
      <c r="ZT57" s="460"/>
      <c r="ZU57" s="460"/>
      <c r="ZV57" s="460"/>
      <c r="ZW57" s="460"/>
      <c r="ZX57" s="460"/>
      <c r="ZY57" s="460"/>
      <c r="ZZ57" s="460"/>
      <c r="AAA57" s="460"/>
      <c r="AAB57" s="460"/>
      <c r="AAC57" s="460"/>
      <c r="AAD57" s="460"/>
      <c r="AAE57" s="460"/>
      <c r="AAF57" s="460"/>
      <c r="AAG57" s="460"/>
      <c r="AAH57" s="460"/>
      <c r="AAI57" s="460"/>
      <c r="AAJ57" s="460"/>
      <c r="AAK57" s="460"/>
      <c r="AAL57" s="460"/>
      <c r="AAM57" s="460"/>
      <c r="AAN57" s="460"/>
      <c r="AAO57" s="460"/>
      <c r="AAP57" s="460"/>
      <c r="AAQ57" s="460"/>
      <c r="AAR57" s="460"/>
      <c r="AAS57" s="460"/>
      <c r="AAT57" s="460"/>
      <c r="AAU57" s="460"/>
      <c r="AAV57" s="460"/>
      <c r="AAW57" s="460"/>
      <c r="AAX57" s="460"/>
      <c r="AAY57" s="460"/>
      <c r="AAZ57" s="460"/>
      <c r="ABA57" s="460"/>
      <c r="ABB57" s="460"/>
      <c r="ABC57" s="460"/>
      <c r="ABD57" s="460"/>
      <c r="ABE57" s="460"/>
      <c r="ABF57" s="460"/>
      <c r="ABG57" s="460"/>
      <c r="ABH57" s="460"/>
      <c r="ABI57" s="460"/>
      <c r="ABJ57" s="460"/>
      <c r="ABK57" s="460"/>
      <c r="ABL57" s="460"/>
      <c r="ABM57" s="460"/>
      <c r="ABN57" s="460"/>
      <c r="ABO57" s="460"/>
      <c r="ABP57" s="460"/>
      <c r="ABQ57" s="460"/>
      <c r="ABR57" s="460"/>
      <c r="ABS57" s="460"/>
      <c r="ABT57" s="460"/>
      <c r="ABU57" s="460"/>
      <c r="ABV57" s="460"/>
      <c r="ABW57" s="460"/>
      <c r="ABX57" s="460"/>
      <c r="ABY57" s="460"/>
      <c r="ABZ57" s="460"/>
      <c r="ACA57" s="460"/>
      <c r="ACB57" s="460"/>
      <c r="ACC57" s="460"/>
      <c r="ACD57" s="460"/>
      <c r="ACE57" s="460"/>
      <c r="ACF57" s="460"/>
      <c r="ACG57" s="460"/>
      <c r="ACH57" s="460"/>
      <c r="ACI57" s="460"/>
      <c r="ACJ57" s="460"/>
      <c r="ACK57" s="460"/>
      <c r="ACL57" s="460"/>
      <c r="ACM57" s="460"/>
      <c r="ACN57" s="460"/>
      <c r="ACO57" s="460"/>
      <c r="ACP57" s="460"/>
      <c r="ACQ57" s="460"/>
      <c r="ACR57" s="460"/>
      <c r="ACS57" s="460"/>
      <c r="ACT57" s="460"/>
      <c r="ACU57" s="460"/>
      <c r="ACV57" s="460"/>
      <c r="ACW57" s="460"/>
      <c r="ACX57" s="460"/>
      <c r="ACY57" s="460"/>
      <c r="ACZ57" s="460"/>
      <c r="ADA57" s="460"/>
      <c r="ADB57" s="460"/>
      <c r="ADC57" s="460"/>
      <c r="ADD57" s="460"/>
      <c r="ADE57" s="460"/>
      <c r="ADF57" s="460"/>
      <c r="ADG57" s="460"/>
      <c r="ADH57" s="460"/>
      <c r="ADI57" s="460"/>
      <c r="ADJ57" s="460"/>
      <c r="ADK57" s="460"/>
      <c r="ADL57" s="460"/>
      <c r="ADM57" s="460"/>
      <c r="ADN57" s="460"/>
      <c r="ADO57" s="460"/>
      <c r="ADP57" s="460"/>
      <c r="ADQ57" s="460"/>
      <c r="ADR57" s="460"/>
      <c r="ADS57" s="460"/>
      <c r="ADT57" s="460"/>
      <c r="ADU57" s="460"/>
      <c r="ADV57" s="460"/>
      <c r="ADW57" s="460"/>
      <c r="ADX57" s="460"/>
      <c r="ADY57" s="460"/>
      <c r="ADZ57" s="460"/>
      <c r="AEA57" s="460"/>
      <c r="AEB57" s="460"/>
      <c r="AEC57" s="460"/>
      <c r="AED57" s="460"/>
      <c r="AEE57" s="460"/>
      <c r="AEF57" s="460"/>
      <c r="AEG57" s="460"/>
      <c r="AEH57" s="460"/>
      <c r="AEI57" s="460"/>
      <c r="AEJ57" s="460"/>
      <c r="AEK57" s="460"/>
      <c r="AEL57" s="460"/>
      <c r="AEM57" s="460"/>
      <c r="AEN57" s="460"/>
      <c r="AEO57" s="460"/>
      <c r="AEP57" s="460"/>
      <c r="AEQ57" s="460"/>
      <c r="AER57" s="460"/>
      <c r="AES57" s="460"/>
      <c r="AET57" s="460"/>
      <c r="AEU57" s="460"/>
      <c r="AEV57" s="460"/>
      <c r="AEW57" s="460"/>
      <c r="AEX57" s="460"/>
      <c r="AEY57" s="460"/>
      <c r="AEZ57" s="460"/>
      <c r="AFA57" s="460"/>
      <c r="AFB57" s="460"/>
      <c r="AFC57" s="460"/>
      <c r="AFD57" s="460"/>
      <c r="AFE57" s="460"/>
      <c r="AFF57" s="460"/>
      <c r="AFG57" s="460"/>
      <c r="AFH57" s="460"/>
      <c r="AFI57" s="460"/>
      <c r="AFJ57" s="460"/>
      <c r="AFK57" s="460"/>
      <c r="AFL57" s="460"/>
      <c r="AFM57" s="460"/>
      <c r="AFN57" s="460"/>
      <c r="AFO57" s="460"/>
      <c r="AFP57" s="460"/>
      <c r="AFQ57" s="460"/>
      <c r="AFR57" s="460"/>
      <c r="AFS57" s="460"/>
      <c r="AFT57" s="460"/>
      <c r="AFU57" s="460"/>
    </row>
    <row r="58" spans="1:853" s="466" customFormat="1">
      <c r="A58" s="135">
        <v>4</v>
      </c>
      <c r="B58" s="140" t="s">
        <v>67</v>
      </c>
      <c r="C58" s="143"/>
      <c r="D58" s="143"/>
      <c r="E58" s="209">
        <f>SUM(E59,E68,E71,E74,E77,E80,E62,E65)</f>
        <v>402014.06</v>
      </c>
      <c r="F58" s="209">
        <f>SUM(F59,F68,F71,F74,F77,F80,F62,F65)</f>
        <v>1018000</v>
      </c>
      <c r="G58" s="209">
        <f>SUM(G59,G68,G71,G74,G77,G80,G62,G65)</f>
        <v>74500</v>
      </c>
      <c r="H58" s="209">
        <f t="shared" ref="H58:AR58" si="31">SUM(H59,H62,H65,H68,H71,H74,H77,H80)</f>
        <v>74000</v>
      </c>
      <c r="I58" s="209">
        <f>SUM(I59,I68,I71,I74,I77,I80,I62,I65)</f>
        <v>8214</v>
      </c>
      <c r="J58" s="209">
        <f>SUM(J59,J62,J65,J68,J71,J74,J77,J80)</f>
        <v>24000</v>
      </c>
      <c r="K58" s="209">
        <f>SUM(K59,K68,K71,K74,K77,K80,K62,K65)</f>
        <v>26443.86</v>
      </c>
      <c r="L58" s="209">
        <f>SUM(L59,L62,L65,L68,L71,L74,L77,L80)</f>
        <v>60000</v>
      </c>
      <c r="M58" s="209">
        <f>SUM(M59,M68,M71,M74,M77,M80,M62,M65)</f>
        <v>6555</v>
      </c>
      <c r="N58" s="209">
        <f>SUM(N59,N62,N65,N68,N71,N74,N77,N80)</f>
        <v>28000</v>
      </c>
      <c r="O58" s="209">
        <f>SUM(O59,O68,O71,O74,O77,O80,O62,O65)</f>
        <v>0</v>
      </c>
      <c r="P58" s="209">
        <f>SUM(P59,P62,P65,P68,P71,P74,P77,P80)</f>
        <v>17000</v>
      </c>
      <c r="Q58" s="209">
        <f>SUM(Q59,Q68,Q71,Q74,Q77,Q80,Q62,Q65)</f>
        <v>610</v>
      </c>
      <c r="R58" s="209">
        <f>SUM(R59,R62,R65,R68,R71,R74,R77,R80)</f>
        <v>23000</v>
      </c>
      <c r="S58" s="209">
        <f>SUM(S59,S68,S71,S74,S77,S80,S62,S65)</f>
        <v>16153</v>
      </c>
      <c r="T58" s="209">
        <f>SUM(T59,T62,T65,T68,T71,T74,T77,T80)</f>
        <v>81000</v>
      </c>
      <c r="U58" s="209">
        <f t="shared" si="31"/>
        <v>33055</v>
      </c>
      <c r="V58" s="209">
        <f t="shared" si="31"/>
        <v>60000</v>
      </c>
      <c r="W58" s="209">
        <f>SUM(W59,W68,W71,W74,W77,W80,W62,W65)</f>
        <v>0</v>
      </c>
      <c r="X58" s="209">
        <f>SUM(X59,X62,X65,X68,X71,X74,X77,X80)</f>
        <v>25000</v>
      </c>
      <c r="Y58" s="209">
        <f>SUM(Y59,Y68,Y71,Y74,Y77,Y80,Y62,Y65)</f>
        <v>6555</v>
      </c>
      <c r="Z58" s="209">
        <f>SUM(Z59,Z62,Z65,Z68,Z71,Z74,Z77,Z80)</f>
        <v>23000</v>
      </c>
      <c r="AA58" s="209">
        <f t="shared" si="31"/>
        <v>5600</v>
      </c>
      <c r="AB58" s="209">
        <f t="shared" si="31"/>
        <v>33000</v>
      </c>
      <c r="AC58" s="209">
        <f>SUM(AC59,AC68,AC71,AC74,AC77,AC80,AC62,AC65)</f>
        <v>53129.2</v>
      </c>
      <c r="AD58" s="209">
        <f>SUM(AD59,AD62,AD65,AD68,AD71,AD74,AD77,AD80)</f>
        <v>261000</v>
      </c>
      <c r="AE58" s="209">
        <f t="shared" si="31"/>
        <v>48975</v>
      </c>
      <c r="AF58" s="209">
        <f t="shared" si="31"/>
        <v>60000</v>
      </c>
      <c r="AG58" s="209">
        <f>SUM(AG59,AG68,AG71,AG74,AG77,AG80,AG62,AG65)</f>
        <v>32435</v>
      </c>
      <c r="AH58" s="209">
        <f>SUM(AH59,AH62,AH65,AH68,AH71,AH74,AH77,AH80)</f>
        <v>55000</v>
      </c>
      <c r="AI58" s="209">
        <f>SUM(AI59,AI68,AI71,AI74,AI77,AI80,AI62,AI65)</f>
        <v>21160</v>
      </c>
      <c r="AJ58" s="209">
        <f>SUM(AJ59,AJ62,AJ65,AJ68,AJ71,AJ74,AJ77,AJ80)</f>
        <v>59000</v>
      </c>
      <c r="AK58" s="209">
        <f>SUM(AK59,AK68,AK71,AK74,AK77,AK80,AK62,AK65)</f>
        <v>57324</v>
      </c>
      <c r="AL58" s="209">
        <f>SUM(AL59,AL62,AL65,AL68,AL71,AL74,AL77,AL80)</f>
        <v>74000</v>
      </c>
      <c r="AM58" s="209">
        <f>SUM(AM59,AM68,AM71,AM74,AM77,AM80,AM62,AM65)</f>
        <v>2750</v>
      </c>
      <c r="AN58" s="209">
        <f>SUM(AN59,AN62,AN65,AN68,AN71,AN74,AN77,AN80)</f>
        <v>20000</v>
      </c>
      <c r="AO58" s="209">
        <f>SUM(AO59,AO68,AO71,AO74,AO77,AO80,AO62,AO65)</f>
        <v>8555</v>
      </c>
      <c r="AP58" s="209">
        <f>SUM(AP59,AP62,AP65,AP68,AP71,AP74,AP77,AP80)</f>
        <v>41000</v>
      </c>
      <c r="AQ58" s="209">
        <f t="shared" si="31"/>
        <v>0</v>
      </c>
      <c r="AR58" s="209">
        <f t="shared" si="31"/>
        <v>0</v>
      </c>
      <c r="AS58" s="209">
        <f>SUM(AS59,AS68,AS71,AS74,AS77,AS80,AS62,AS65)</f>
        <v>0</v>
      </c>
      <c r="AT58" s="209">
        <f>SUM(AT59,AT62,AT65,AT68,AT71,AT74,AT77,AT80)</f>
        <v>0</v>
      </c>
      <c r="AU58" s="209">
        <f>SUM(AU59,AU68,AU71,AU74,AU77,AU80,AU62,AU65)</f>
        <v>0</v>
      </c>
      <c r="AV58" s="209">
        <f>SUM(AV59,AV62,AV65,AV68,AV71,AV74,AV77,AV80)</f>
        <v>0</v>
      </c>
      <c r="AW58" s="209">
        <f>SUM(AW59,AW68,AW71,AW74,AW77,AW80,AW62,AW65)</f>
        <v>0</v>
      </c>
      <c r="AX58" s="209">
        <f>SUM(AX59,AX62,AX65,AX68,AX71,AX74,AX77,AX80)</f>
        <v>0</v>
      </c>
      <c r="AY58" s="209">
        <f>SUM(AY59,AY68,AY71,AY74,AY77,AY80,AY62,AY65)</f>
        <v>0</v>
      </c>
      <c r="AZ58" s="209">
        <f>SUM(AZ59,AZ62,AZ65,AZ68,AZ71,AZ74,AZ77,AZ80)</f>
        <v>0</v>
      </c>
      <c r="BA58" s="209">
        <f>SUM(BA59,BA68,BA71,BA74,BA77,BA80,BA62,BA65)</f>
        <v>0</v>
      </c>
      <c r="BB58" s="209">
        <f>SUM(BB59,BB62,BB65,BB68,BB71,BB74,BB77,BB80)</f>
        <v>0</v>
      </c>
      <c r="BC58" s="209">
        <f>SUM(BC59,BC68,BC71,BC74,BC77,BC80,BC62,BC65)</f>
        <v>0</v>
      </c>
      <c r="BD58" s="209">
        <f>SUM(BD59,BD62,BD65,BD68,BD71,BD74,BD77,BD80)</f>
        <v>0</v>
      </c>
      <c r="BE58" s="209">
        <f>SUM(BE59,BE68,BE71,BE74,BE77,BE80,BE62,BE65)</f>
        <v>0</v>
      </c>
      <c r="BF58" s="209">
        <f>SUM(BF59,BF62,BF65,BF68,BF71,BF74,BF77,BF80)</f>
        <v>0</v>
      </c>
      <c r="BG58" s="209">
        <f>SUM(BG59,BG68,BG71,BG74,BG77,BG80,BG62,BG65)</f>
        <v>0</v>
      </c>
      <c r="BH58" s="209">
        <f>SUM(BH59,BH62,BH65,BH68,BH71,BH74,BH77,BH80)</f>
        <v>0</v>
      </c>
      <c r="BI58" s="209">
        <f>SUM(BI59,BI68,BI71,BI74,BI77,BI80,BI62,BI65)</f>
        <v>0</v>
      </c>
      <c r="BJ58" s="209">
        <f>SUM(BJ59,BJ62,BJ65,BJ68,BJ71,BJ74,BJ77,BJ80)</f>
        <v>0</v>
      </c>
      <c r="BK58" s="209">
        <f>SUM(BK59,BK68,BK71,BK74,BK77,BK80,BK62,BK65)</f>
        <v>0</v>
      </c>
      <c r="BL58" s="209">
        <f>SUM(BL59,BL62,BL65,BL68,BL71,BL74,BL77,BL80)</f>
        <v>0</v>
      </c>
      <c r="BM58" s="209">
        <f>SUM(BM59,BM68,BM71,BM74,BM77,BM80,BM62,BM65)</f>
        <v>0</v>
      </c>
      <c r="BN58" s="209">
        <f>SUM(BN59,BN62,BN65,BN68,BN71,BN74,BN77,BN80)</f>
        <v>0</v>
      </c>
      <c r="BO58" s="462"/>
      <c r="BP58" s="462"/>
      <c r="BQ58" s="462"/>
      <c r="BR58" s="462"/>
      <c r="BS58" s="462"/>
      <c r="BT58" s="462"/>
      <c r="BU58" s="462"/>
      <c r="BV58" s="462"/>
      <c r="BW58" s="462"/>
      <c r="BX58" s="462"/>
      <c r="BY58" s="462"/>
      <c r="BZ58" s="462"/>
      <c r="CA58" s="462"/>
      <c r="CB58" s="462"/>
      <c r="CC58" s="462"/>
      <c r="CD58" s="462"/>
      <c r="CE58" s="462"/>
      <c r="CF58" s="462"/>
      <c r="CG58" s="462"/>
      <c r="CH58" s="462"/>
      <c r="CI58" s="462"/>
      <c r="CJ58" s="462"/>
      <c r="CK58" s="462"/>
      <c r="CL58" s="462"/>
      <c r="CM58" s="462"/>
      <c r="CN58" s="462"/>
      <c r="CO58" s="462"/>
      <c r="CP58" s="462"/>
      <c r="CQ58" s="462"/>
      <c r="CR58" s="462"/>
      <c r="CS58" s="462"/>
      <c r="CT58" s="462"/>
      <c r="CU58" s="462"/>
      <c r="CV58" s="462"/>
      <c r="CW58" s="462"/>
      <c r="CX58" s="462"/>
      <c r="CY58" s="462"/>
      <c r="CZ58" s="462"/>
      <c r="DA58" s="462"/>
      <c r="DB58" s="462"/>
      <c r="DC58" s="462"/>
      <c r="DD58" s="462"/>
      <c r="DE58" s="462"/>
      <c r="DF58" s="462"/>
      <c r="DG58" s="462"/>
      <c r="DH58" s="462"/>
      <c r="DI58" s="462"/>
      <c r="DJ58" s="462"/>
      <c r="DK58" s="462"/>
      <c r="DL58" s="462"/>
      <c r="DM58" s="462"/>
      <c r="DN58" s="462"/>
      <c r="DO58" s="462"/>
      <c r="DP58" s="462"/>
      <c r="DQ58" s="462"/>
      <c r="DR58" s="462"/>
      <c r="DS58" s="462"/>
      <c r="DT58" s="462"/>
      <c r="DU58" s="462"/>
      <c r="DV58" s="462"/>
      <c r="DW58" s="462"/>
      <c r="DX58" s="462"/>
      <c r="DY58" s="462"/>
      <c r="DZ58" s="462"/>
      <c r="EA58" s="462"/>
      <c r="EB58" s="462"/>
      <c r="EC58" s="462"/>
      <c r="ED58" s="462"/>
      <c r="EE58" s="462"/>
      <c r="EF58" s="462"/>
      <c r="EG58" s="462"/>
      <c r="EH58" s="462"/>
      <c r="EI58" s="462"/>
      <c r="EJ58" s="462"/>
      <c r="EK58" s="462"/>
      <c r="EL58" s="462"/>
      <c r="EM58" s="462"/>
      <c r="EN58" s="462"/>
      <c r="EO58" s="462"/>
      <c r="EP58" s="462"/>
      <c r="EQ58" s="462"/>
      <c r="ER58" s="462"/>
      <c r="ES58" s="462"/>
      <c r="ET58" s="462"/>
      <c r="EU58" s="462"/>
      <c r="EV58" s="462"/>
      <c r="EW58" s="462"/>
      <c r="EX58" s="462"/>
      <c r="EY58" s="462"/>
      <c r="EZ58" s="462"/>
      <c r="FA58" s="462"/>
      <c r="FB58" s="462"/>
      <c r="FC58" s="462"/>
      <c r="FD58" s="462"/>
      <c r="FE58" s="462"/>
      <c r="FF58" s="462"/>
      <c r="FG58" s="462"/>
      <c r="FH58" s="462"/>
      <c r="FI58" s="462"/>
      <c r="FJ58" s="462"/>
      <c r="FK58" s="462"/>
      <c r="FL58" s="462"/>
      <c r="FM58" s="462"/>
      <c r="FN58" s="462"/>
      <c r="FO58" s="462"/>
      <c r="FP58" s="462"/>
      <c r="FQ58" s="462"/>
      <c r="FR58" s="462"/>
      <c r="FS58" s="462"/>
      <c r="FT58" s="462"/>
      <c r="FU58" s="462"/>
      <c r="FV58" s="462"/>
      <c r="FW58" s="462"/>
      <c r="FX58" s="462"/>
      <c r="FY58" s="462"/>
      <c r="FZ58" s="462"/>
      <c r="GA58" s="462"/>
      <c r="GB58" s="462"/>
      <c r="GC58" s="462"/>
      <c r="GD58" s="462"/>
      <c r="GE58" s="462"/>
      <c r="GF58" s="462"/>
      <c r="GG58" s="462"/>
      <c r="GH58" s="462"/>
      <c r="GI58" s="462"/>
      <c r="GJ58" s="462"/>
      <c r="GK58" s="462"/>
      <c r="GL58" s="462"/>
      <c r="GM58" s="462"/>
      <c r="GN58" s="462"/>
      <c r="GO58" s="462"/>
      <c r="GP58" s="462"/>
      <c r="GQ58" s="462"/>
      <c r="GR58" s="462"/>
      <c r="GS58" s="462"/>
      <c r="GT58" s="462"/>
      <c r="GU58" s="462"/>
      <c r="GV58" s="462"/>
      <c r="GW58" s="462"/>
      <c r="GX58" s="462"/>
      <c r="GY58" s="462"/>
      <c r="GZ58" s="462"/>
      <c r="HA58" s="462"/>
      <c r="HB58" s="462"/>
      <c r="HC58" s="462"/>
      <c r="HD58" s="462"/>
      <c r="HE58" s="462"/>
      <c r="HF58" s="462"/>
      <c r="HG58" s="462"/>
      <c r="HH58" s="462"/>
      <c r="HI58" s="462"/>
      <c r="HJ58" s="462"/>
      <c r="HK58" s="462"/>
      <c r="HL58" s="462"/>
      <c r="HM58" s="462"/>
      <c r="HN58" s="462"/>
      <c r="HO58" s="462"/>
      <c r="HP58" s="462"/>
      <c r="HQ58" s="462"/>
      <c r="HR58" s="462"/>
      <c r="HS58" s="462"/>
      <c r="HT58" s="462"/>
      <c r="HU58" s="462"/>
      <c r="HV58" s="462"/>
      <c r="HW58" s="462"/>
      <c r="HX58" s="462"/>
      <c r="HY58" s="462"/>
      <c r="HZ58" s="462"/>
      <c r="IA58" s="462"/>
      <c r="IB58" s="462"/>
      <c r="IC58" s="462"/>
      <c r="ID58" s="462"/>
      <c r="IE58" s="462"/>
      <c r="IF58" s="462"/>
      <c r="IG58" s="462"/>
      <c r="IH58" s="462"/>
      <c r="II58" s="462"/>
      <c r="IJ58" s="462"/>
      <c r="IK58" s="462"/>
      <c r="IL58" s="462"/>
      <c r="IM58" s="462"/>
      <c r="IN58" s="462"/>
      <c r="IO58" s="462"/>
      <c r="IP58" s="462"/>
      <c r="IQ58" s="462"/>
      <c r="IR58" s="462"/>
      <c r="IS58" s="462"/>
      <c r="IT58" s="462"/>
      <c r="IU58" s="462"/>
      <c r="IV58" s="462"/>
      <c r="IW58" s="462"/>
      <c r="IX58" s="462"/>
      <c r="IY58" s="462"/>
      <c r="IZ58" s="462"/>
      <c r="JA58" s="462"/>
      <c r="JB58" s="462"/>
      <c r="JC58" s="462"/>
      <c r="JD58" s="462"/>
      <c r="JE58" s="462"/>
      <c r="JF58" s="462"/>
      <c r="JG58" s="462"/>
      <c r="JH58" s="462"/>
      <c r="JI58" s="462"/>
      <c r="JJ58" s="462"/>
      <c r="JK58" s="462"/>
      <c r="JL58" s="462"/>
      <c r="JM58" s="462"/>
      <c r="JN58" s="462"/>
      <c r="JO58" s="462"/>
      <c r="JP58" s="462"/>
      <c r="JQ58" s="462"/>
      <c r="JR58" s="462"/>
      <c r="JS58" s="462"/>
      <c r="JT58" s="462"/>
      <c r="JU58" s="462"/>
      <c r="JV58" s="462"/>
      <c r="JW58" s="462"/>
      <c r="JX58" s="462"/>
      <c r="JY58" s="462"/>
      <c r="JZ58" s="462"/>
      <c r="KA58" s="462"/>
      <c r="KB58" s="462"/>
      <c r="KC58" s="462"/>
      <c r="KD58" s="462"/>
      <c r="KE58" s="462"/>
      <c r="KF58" s="462"/>
      <c r="KG58" s="462"/>
      <c r="KH58" s="462"/>
      <c r="KI58" s="462"/>
      <c r="KJ58" s="462"/>
      <c r="KK58" s="462"/>
      <c r="KL58" s="462"/>
      <c r="KM58" s="462"/>
      <c r="KN58" s="462"/>
      <c r="KO58" s="462"/>
      <c r="KP58" s="462"/>
      <c r="KQ58" s="462"/>
      <c r="KR58" s="462"/>
      <c r="KS58" s="462"/>
      <c r="KT58" s="462"/>
      <c r="KU58" s="462"/>
      <c r="KV58" s="462"/>
      <c r="KW58" s="462"/>
      <c r="KX58" s="462"/>
      <c r="KY58" s="462"/>
      <c r="KZ58" s="462"/>
      <c r="LA58" s="462"/>
      <c r="LB58" s="462"/>
      <c r="LC58" s="462"/>
      <c r="LD58" s="462"/>
      <c r="LE58" s="462"/>
      <c r="LF58" s="462"/>
      <c r="LG58" s="462"/>
      <c r="LH58" s="462"/>
      <c r="LI58" s="462"/>
      <c r="LJ58" s="462"/>
      <c r="LK58" s="462"/>
      <c r="LL58" s="462"/>
      <c r="LM58" s="462"/>
      <c r="LN58" s="462"/>
      <c r="LO58" s="462"/>
      <c r="LP58" s="462"/>
      <c r="LQ58" s="462"/>
      <c r="LR58" s="462"/>
      <c r="LS58" s="462"/>
      <c r="LT58" s="462"/>
      <c r="LU58" s="462"/>
      <c r="LV58" s="462"/>
      <c r="LW58" s="462"/>
      <c r="LX58" s="462"/>
      <c r="LY58" s="462"/>
      <c r="LZ58" s="462"/>
      <c r="MA58" s="462"/>
      <c r="MB58" s="462"/>
      <c r="MC58" s="462"/>
      <c r="MD58" s="462"/>
      <c r="ME58" s="462"/>
      <c r="MF58" s="462"/>
      <c r="MG58" s="462"/>
      <c r="MH58" s="462"/>
      <c r="MI58" s="462"/>
      <c r="MJ58" s="462"/>
      <c r="MK58" s="462"/>
      <c r="ML58" s="462"/>
      <c r="MM58" s="462"/>
      <c r="MN58" s="462"/>
      <c r="MO58" s="462"/>
      <c r="MP58" s="462"/>
      <c r="MQ58" s="462"/>
      <c r="MR58" s="462"/>
      <c r="MS58" s="462"/>
      <c r="MT58" s="462"/>
      <c r="MU58" s="462"/>
      <c r="MV58" s="462"/>
      <c r="MW58" s="462"/>
      <c r="MX58" s="462"/>
      <c r="MY58" s="462"/>
      <c r="MZ58" s="462"/>
      <c r="NA58" s="462"/>
      <c r="NB58" s="462"/>
      <c r="NC58" s="462"/>
      <c r="ND58" s="462"/>
      <c r="NE58" s="462"/>
      <c r="NF58" s="462"/>
      <c r="NG58" s="462"/>
      <c r="NH58" s="462"/>
      <c r="NI58" s="462"/>
      <c r="NJ58" s="462"/>
      <c r="NK58" s="462"/>
      <c r="NL58" s="462"/>
      <c r="NM58" s="462"/>
      <c r="NN58" s="462"/>
      <c r="NO58" s="462"/>
      <c r="NP58" s="462"/>
      <c r="NQ58" s="462"/>
      <c r="NR58" s="462"/>
      <c r="NS58" s="462"/>
      <c r="NT58" s="462"/>
      <c r="NU58" s="462"/>
      <c r="NV58" s="462"/>
      <c r="NW58" s="462"/>
      <c r="NX58" s="462"/>
      <c r="NY58" s="462"/>
      <c r="NZ58" s="462"/>
      <c r="OA58" s="462"/>
      <c r="OB58" s="462"/>
      <c r="OC58" s="462"/>
      <c r="OD58" s="462"/>
      <c r="OE58" s="462"/>
      <c r="OF58" s="462"/>
      <c r="OG58" s="462"/>
      <c r="OH58" s="462"/>
      <c r="OI58" s="462"/>
      <c r="OJ58" s="462"/>
      <c r="OK58" s="462"/>
      <c r="OL58" s="462"/>
      <c r="OM58" s="462"/>
      <c r="ON58" s="462"/>
      <c r="OO58" s="462"/>
      <c r="OP58" s="462"/>
      <c r="OQ58" s="462"/>
      <c r="OR58" s="462"/>
      <c r="OS58" s="462"/>
      <c r="OT58" s="462"/>
      <c r="OU58" s="462"/>
      <c r="OV58" s="462"/>
      <c r="OW58" s="462"/>
      <c r="OX58" s="462"/>
      <c r="OY58" s="462"/>
      <c r="OZ58" s="462"/>
      <c r="PA58" s="462"/>
      <c r="PB58" s="462"/>
      <c r="PC58" s="462"/>
      <c r="PD58" s="462"/>
      <c r="PE58" s="462"/>
      <c r="PF58" s="462"/>
      <c r="PG58" s="462"/>
      <c r="PH58" s="462"/>
      <c r="PI58" s="462"/>
      <c r="PJ58" s="462"/>
      <c r="PK58" s="462"/>
      <c r="PL58" s="462"/>
      <c r="PM58" s="462"/>
      <c r="PN58" s="462"/>
      <c r="PO58" s="462"/>
      <c r="PP58" s="462"/>
      <c r="PQ58" s="462"/>
      <c r="PR58" s="462"/>
      <c r="PS58" s="462"/>
      <c r="PT58" s="462"/>
      <c r="PU58" s="462"/>
      <c r="PV58" s="462"/>
      <c r="PW58" s="462"/>
      <c r="PX58" s="462"/>
      <c r="PY58" s="462"/>
      <c r="PZ58" s="462"/>
      <c r="QA58" s="462"/>
      <c r="QB58" s="462"/>
      <c r="QC58" s="462"/>
      <c r="QD58" s="462"/>
      <c r="QE58" s="462"/>
      <c r="QF58" s="462"/>
      <c r="QG58" s="462"/>
      <c r="QH58" s="462"/>
      <c r="QI58" s="462"/>
      <c r="QJ58" s="462"/>
      <c r="QK58" s="462"/>
      <c r="QL58" s="462"/>
      <c r="QM58" s="462"/>
      <c r="QN58" s="462"/>
      <c r="QO58" s="462"/>
      <c r="QP58" s="462"/>
      <c r="QQ58" s="462"/>
      <c r="QR58" s="462"/>
      <c r="QS58" s="462"/>
      <c r="QT58" s="462"/>
      <c r="QU58" s="462"/>
      <c r="QV58" s="462"/>
      <c r="QW58" s="462"/>
      <c r="QX58" s="462"/>
      <c r="QY58" s="462"/>
      <c r="QZ58" s="462"/>
      <c r="RA58" s="462"/>
      <c r="RB58" s="462"/>
      <c r="RC58" s="462"/>
      <c r="RD58" s="462"/>
      <c r="RE58" s="462"/>
      <c r="RF58" s="462"/>
      <c r="RG58" s="462"/>
      <c r="RH58" s="462"/>
      <c r="RI58" s="462"/>
      <c r="RJ58" s="462"/>
      <c r="RK58" s="462"/>
      <c r="RL58" s="462"/>
      <c r="RM58" s="462"/>
      <c r="RN58" s="462"/>
      <c r="RO58" s="462"/>
      <c r="RP58" s="462"/>
      <c r="RQ58" s="462"/>
      <c r="RR58" s="462"/>
      <c r="RS58" s="462"/>
      <c r="RT58" s="462"/>
      <c r="RU58" s="462"/>
      <c r="RV58" s="462"/>
      <c r="RW58" s="462"/>
      <c r="RX58" s="462"/>
      <c r="RY58" s="462"/>
      <c r="RZ58" s="462"/>
      <c r="SA58" s="462"/>
      <c r="SB58" s="462"/>
      <c r="SC58" s="462"/>
      <c r="SD58" s="462"/>
      <c r="SE58" s="462"/>
      <c r="SF58" s="462"/>
      <c r="SG58" s="462"/>
      <c r="SH58" s="462"/>
      <c r="SI58" s="462"/>
      <c r="SJ58" s="462"/>
      <c r="SK58" s="462"/>
      <c r="SL58" s="462"/>
      <c r="SM58" s="462"/>
      <c r="SN58" s="462"/>
      <c r="SO58" s="462"/>
      <c r="SP58" s="462"/>
      <c r="SQ58" s="462"/>
      <c r="SR58" s="462"/>
      <c r="SS58" s="462"/>
      <c r="ST58" s="462"/>
      <c r="SU58" s="462"/>
      <c r="SV58" s="462"/>
      <c r="SW58" s="462"/>
      <c r="SX58" s="462"/>
      <c r="SY58" s="462"/>
      <c r="SZ58" s="462"/>
      <c r="TA58" s="462"/>
      <c r="TB58" s="462"/>
      <c r="TC58" s="462"/>
      <c r="TD58" s="462"/>
      <c r="TE58" s="462"/>
      <c r="TF58" s="462"/>
      <c r="TG58" s="462"/>
      <c r="TH58" s="462"/>
      <c r="TI58" s="462"/>
      <c r="TJ58" s="462"/>
      <c r="TK58" s="462"/>
      <c r="TL58" s="462"/>
      <c r="TM58" s="462"/>
      <c r="TN58" s="462"/>
      <c r="TO58" s="462"/>
      <c r="TP58" s="462"/>
      <c r="TQ58" s="462"/>
      <c r="TR58" s="462"/>
      <c r="TS58" s="462"/>
      <c r="TT58" s="462"/>
      <c r="TU58" s="462"/>
      <c r="TV58" s="462"/>
      <c r="TW58" s="462"/>
      <c r="TX58" s="462"/>
      <c r="TY58" s="462"/>
      <c r="TZ58" s="462"/>
      <c r="UA58" s="462"/>
      <c r="UB58" s="462"/>
      <c r="UC58" s="462"/>
      <c r="UD58" s="462"/>
      <c r="UE58" s="462"/>
      <c r="UF58" s="462"/>
      <c r="UG58" s="462"/>
      <c r="UH58" s="462"/>
      <c r="UI58" s="462"/>
      <c r="UJ58" s="462"/>
      <c r="UK58" s="462"/>
      <c r="UL58" s="462"/>
      <c r="UM58" s="462"/>
      <c r="UN58" s="462"/>
      <c r="UO58" s="462"/>
      <c r="UP58" s="462"/>
      <c r="UQ58" s="462"/>
      <c r="UR58" s="462"/>
      <c r="US58" s="462"/>
      <c r="UT58" s="462"/>
      <c r="UU58" s="462"/>
      <c r="UV58" s="462"/>
      <c r="UW58" s="462"/>
      <c r="UX58" s="462"/>
      <c r="UY58" s="462"/>
      <c r="UZ58" s="462"/>
      <c r="VA58" s="462"/>
      <c r="VB58" s="462"/>
      <c r="VC58" s="462"/>
      <c r="VD58" s="462"/>
      <c r="VE58" s="462"/>
      <c r="VF58" s="462"/>
      <c r="VG58" s="462"/>
      <c r="VH58" s="462"/>
      <c r="VI58" s="462"/>
      <c r="VJ58" s="462"/>
      <c r="VK58" s="462"/>
      <c r="VL58" s="462"/>
      <c r="VM58" s="462"/>
      <c r="VN58" s="462"/>
      <c r="VO58" s="462"/>
      <c r="VP58" s="462"/>
      <c r="VQ58" s="462"/>
      <c r="VR58" s="462"/>
      <c r="VS58" s="462"/>
      <c r="VT58" s="462"/>
      <c r="VU58" s="462"/>
      <c r="VV58" s="462"/>
      <c r="VW58" s="462"/>
      <c r="VX58" s="462"/>
      <c r="VY58" s="462"/>
      <c r="VZ58" s="462"/>
      <c r="WA58" s="462"/>
      <c r="WB58" s="462"/>
      <c r="WC58" s="462"/>
      <c r="WD58" s="462"/>
      <c r="WE58" s="462"/>
      <c r="WF58" s="462"/>
      <c r="WG58" s="462"/>
      <c r="WH58" s="462"/>
      <c r="WI58" s="462"/>
      <c r="WJ58" s="462"/>
      <c r="WK58" s="462"/>
      <c r="WL58" s="462"/>
      <c r="WM58" s="462"/>
      <c r="WN58" s="462"/>
      <c r="WO58" s="462"/>
      <c r="WP58" s="462"/>
      <c r="WQ58" s="462"/>
      <c r="WR58" s="462"/>
      <c r="WS58" s="462"/>
      <c r="WT58" s="462"/>
      <c r="WU58" s="462"/>
      <c r="WV58" s="462"/>
      <c r="WW58" s="462"/>
      <c r="WX58" s="462"/>
      <c r="WY58" s="462"/>
      <c r="WZ58" s="462"/>
      <c r="XA58" s="462"/>
      <c r="XB58" s="462"/>
      <c r="XC58" s="462"/>
      <c r="XD58" s="462"/>
      <c r="XE58" s="462"/>
      <c r="XF58" s="462"/>
      <c r="XG58" s="462"/>
      <c r="XH58" s="462"/>
      <c r="XI58" s="462"/>
      <c r="XJ58" s="462"/>
      <c r="XK58" s="462"/>
      <c r="XL58" s="462"/>
      <c r="XM58" s="462"/>
      <c r="XN58" s="462"/>
      <c r="XO58" s="462"/>
      <c r="XP58" s="462"/>
      <c r="XQ58" s="462"/>
      <c r="XR58" s="462"/>
      <c r="XS58" s="462"/>
      <c r="XT58" s="462"/>
      <c r="XU58" s="462"/>
      <c r="XV58" s="462"/>
      <c r="XW58" s="462"/>
      <c r="XX58" s="462"/>
      <c r="XY58" s="462"/>
      <c r="XZ58" s="462"/>
      <c r="YA58" s="462"/>
      <c r="YB58" s="462"/>
      <c r="YC58" s="462"/>
      <c r="YD58" s="462"/>
      <c r="YE58" s="462"/>
      <c r="YF58" s="462"/>
      <c r="YG58" s="462"/>
      <c r="YH58" s="462"/>
      <c r="YI58" s="462"/>
      <c r="YJ58" s="462"/>
      <c r="YK58" s="462"/>
      <c r="YL58" s="462"/>
      <c r="YM58" s="462"/>
      <c r="YN58" s="462"/>
      <c r="YO58" s="462"/>
      <c r="YP58" s="462"/>
      <c r="YQ58" s="462"/>
      <c r="YR58" s="462"/>
      <c r="YS58" s="462"/>
      <c r="YT58" s="462"/>
      <c r="YU58" s="462"/>
      <c r="YV58" s="462"/>
      <c r="YW58" s="462"/>
      <c r="YX58" s="462"/>
      <c r="YY58" s="462"/>
      <c r="YZ58" s="462"/>
      <c r="ZA58" s="462"/>
      <c r="ZB58" s="462"/>
      <c r="ZC58" s="462"/>
      <c r="ZD58" s="462"/>
      <c r="ZE58" s="462"/>
      <c r="ZF58" s="462"/>
      <c r="ZG58" s="462"/>
      <c r="ZH58" s="462"/>
      <c r="ZI58" s="462"/>
      <c r="ZJ58" s="462"/>
      <c r="ZK58" s="462"/>
      <c r="ZL58" s="462"/>
      <c r="ZM58" s="462"/>
      <c r="ZN58" s="462"/>
      <c r="ZO58" s="462"/>
      <c r="ZP58" s="462"/>
      <c r="ZQ58" s="462"/>
      <c r="ZR58" s="462"/>
      <c r="ZS58" s="462"/>
      <c r="ZT58" s="462"/>
      <c r="ZU58" s="462"/>
      <c r="ZV58" s="462"/>
      <c r="ZW58" s="462"/>
      <c r="ZX58" s="462"/>
      <c r="ZY58" s="462"/>
      <c r="ZZ58" s="462"/>
      <c r="AAA58" s="462"/>
      <c r="AAB58" s="462"/>
      <c r="AAC58" s="462"/>
      <c r="AAD58" s="462"/>
      <c r="AAE58" s="462"/>
      <c r="AAF58" s="462"/>
      <c r="AAG58" s="462"/>
      <c r="AAH58" s="462"/>
      <c r="AAI58" s="462"/>
      <c r="AAJ58" s="462"/>
      <c r="AAK58" s="462"/>
      <c r="AAL58" s="462"/>
      <c r="AAM58" s="462"/>
      <c r="AAN58" s="462"/>
      <c r="AAO58" s="462"/>
      <c r="AAP58" s="462"/>
      <c r="AAQ58" s="462"/>
      <c r="AAR58" s="462"/>
      <c r="AAS58" s="462"/>
      <c r="AAT58" s="462"/>
      <c r="AAU58" s="462"/>
      <c r="AAV58" s="462"/>
      <c r="AAW58" s="462"/>
      <c r="AAX58" s="462"/>
      <c r="AAY58" s="462"/>
      <c r="AAZ58" s="462"/>
      <c r="ABA58" s="462"/>
      <c r="ABB58" s="462"/>
      <c r="ABC58" s="462"/>
      <c r="ABD58" s="462"/>
      <c r="ABE58" s="462"/>
      <c r="ABF58" s="462"/>
      <c r="ABG58" s="462"/>
      <c r="ABH58" s="462"/>
      <c r="ABI58" s="462"/>
      <c r="ABJ58" s="462"/>
      <c r="ABK58" s="462"/>
      <c r="ABL58" s="462"/>
      <c r="ABM58" s="462"/>
      <c r="ABN58" s="462"/>
      <c r="ABO58" s="462"/>
      <c r="ABP58" s="462"/>
      <c r="ABQ58" s="462"/>
      <c r="ABR58" s="462"/>
      <c r="ABS58" s="462"/>
      <c r="ABT58" s="462"/>
      <c r="ABU58" s="462"/>
      <c r="ABV58" s="462"/>
      <c r="ABW58" s="462"/>
      <c r="ABX58" s="462"/>
      <c r="ABY58" s="462"/>
      <c r="ABZ58" s="462"/>
      <c r="ACA58" s="462"/>
      <c r="ACB58" s="462"/>
      <c r="ACC58" s="462"/>
      <c r="ACD58" s="462"/>
      <c r="ACE58" s="462"/>
      <c r="ACF58" s="462"/>
      <c r="ACG58" s="462"/>
      <c r="ACH58" s="462"/>
      <c r="ACI58" s="462"/>
      <c r="ACJ58" s="462"/>
      <c r="ACK58" s="462"/>
      <c r="ACL58" s="462"/>
      <c r="ACM58" s="462"/>
      <c r="ACN58" s="462"/>
      <c r="ACO58" s="462"/>
      <c r="ACP58" s="462"/>
      <c r="ACQ58" s="462"/>
      <c r="ACR58" s="462"/>
      <c r="ACS58" s="462"/>
      <c r="ACT58" s="462"/>
      <c r="ACU58" s="462"/>
      <c r="ACV58" s="462"/>
      <c r="ACW58" s="462"/>
      <c r="ACX58" s="462"/>
      <c r="ACY58" s="462"/>
      <c r="ACZ58" s="462"/>
      <c r="ADA58" s="462"/>
      <c r="ADB58" s="462"/>
      <c r="ADC58" s="462"/>
      <c r="ADD58" s="462"/>
      <c r="ADE58" s="462"/>
      <c r="ADF58" s="462"/>
      <c r="ADG58" s="462"/>
      <c r="ADH58" s="462"/>
      <c r="ADI58" s="462"/>
      <c r="ADJ58" s="462"/>
      <c r="ADK58" s="462"/>
      <c r="ADL58" s="462"/>
      <c r="ADM58" s="462"/>
      <c r="ADN58" s="462"/>
      <c r="ADO58" s="462"/>
      <c r="ADP58" s="462"/>
      <c r="ADQ58" s="462"/>
      <c r="ADR58" s="462"/>
      <c r="ADS58" s="462"/>
      <c r="ADT58" s="462"/>
      <c r="ADU58" s="462"/>
      <c r="ADV58" s="462"/>
      <c r="ADW58" s="462"/>
      <c r="ADX58" s="462"/>
      <c r="ADY58" s="462"/>
      <c r="ADZ58" s="462"/>
      <c r="AEA58" s="462"/>
      <c r="AEB58" s="462"/>
      <c r="AEC58" s="462"/>
      <c r="AED58" s="462"/>
      <c r="AEE58" s="462"/>
      <c r="AEF58" s="462"/>
      <c r="AEG58" s="462"/>
      <c r="AEH58" s="462"/>
      <c r="AEI58" s="462"/>
      <c r="AEJ58" s="462"/>
      <c r="AEK58" s="462"/>
      <c r="AEL58" s="462"/>
      <c r="AEM58" s="462"/>
      <c r="AEN58" s="462"/>
      <c r="AEO58" s="462"/>
      <c r="AEP58" s="462"/>
      <c r="AEQ58" s="462"/>
      <c r="AER58" s="462"/>
      <c r="AES58" s="462"/>
      <c r="AET58" s="462"/>
      <c r="AEU58" s="462"/>
      <c r="AEV58" s="462"/>
      <c r="AEW58" s="462"/>
      <c r="AEX58" s="462"/>
      <c r="AEY58" s="462"/>
      <c r="AEZ58" s="462"/>
      <c r="AFA58" s="462"/>
      <c r="AFB58" s="462"/>
      <c r="AFC58" s="462"/>
      <c r="AFD58" s="462"/>
      <c r="AFE58" s="462"/>
      <c r="AFF58" s="462"/>
      <c r="AFG58" s="462"/>
      <c r="AFH58" s="462"/>
      <c r="AFI58" s="462"/>
      <c r="AFJ58" s="462"/>
      <c r="AFK58" s="462"/>
      <c r="AFL58" s="462"/>
      <c r="AFM58" s="462"/>
      <c r="AFN58" s="462"/>
      <c r="AFO58" s="462"/>
      <c r="AFP58" s="462"/>
      <c r="AFQ58" s="462"/>
      <c r="AFR58" s="462"/>
      <c r="AFS58" s="462"/>
      <c r="AFT58" s="462"/>
      <c r="AFU58" s="462"/>
    </row>
    <row r="59" spans="1:853" s="464" customFormat="1">
      <c r="A59" s="164"/>
      <c r="B59" s="165"/>
      <c r="C59" s="167" t="s">
        <v>152</v>
      </c>
      <c r="D59" s="166"/>
      <c r="E59" s="206">
        <f t="shared" ref="E59:J59" si="32">SUM(E60:E61)</f>
        <v>7500</v>
      </c>
      <c r="F59" s="206">
        <f t="shared" si="32"/>
        <v>0</v>
      </c>
      <c r="G59" s="206">
        <f t="shared" si="32"/>
        <v>0</v>
      </c>
      <c r="H59" s="206">
        <f t="shared" si="32"/>
        <v>0</v>
      </c>
      <c r="I59" s="206">
        <f t="shared" si="32"/>
        <v>0</v>
      </c>
      <c r="J59" s="206">
        <f t="shared" si="32"/>
        <v>0</v>
      </c>
      <c r="K59" s="206">
        <f>SUM(K60:K61)</f>
        <v>0</v>
      </c>
      <c r="L59" s="206">
        <f>SUM(L60:L61)</f>
        <v>0</v>
      </c>
      <c r="M59" s="206">
        <f t="shared" ref="M59:BN59" si="33">SUM(M60:M61)</f>
        <v>0</v>
      </c>
      <c r="N59" s="206">
        <f t="shared" si="33"/>
        <v>0</v>
      </c>
      <c r="O59" s="206">
        <f t="shared" si="33"/>
        <v>0</v>
      </c>
      <c r="P59" s="206">
        <f t="shared" si="33"/>
        <v>0</v>
      </c>
      <c r="Q59" s="206">
        <f t="shared" si="33"/>
        <v>0</v>
      </c>
      <c r="R59" s="206">
        <f t="shared" si="33"/>
        <v>0</v>
      </c>
      <c r="S59" s="206">
        <f t="shared" si="33"/>
        <v>0</v>
      </c>
      <c r="T59" s="206">
        <f t="shared" si="33"/>
        <v>0</v>
      </c>
      <c r="U59" s="206">
        <f t="shared" si="33"/>
        <v>0</v>
      </c>
      <c r="V59" s="206">
        <f t="shared" si="33"/>
        <v>0</v>
      </c>
      <c r="W59" s="206">
        <f>SUM(W60:W61)</f>
        <v>0</v>
      </c>
      <c r="X59" s="206">
        <f>SUM(X60:X61)</f>
        <v>0</v>
      </c>
      <c r="Y59" s="206">
        <f>SUM(Y60:Y61)</f>
        <v>0</v>
      </c>
      <c r="Z59" s="206">
        <f>SUM(Z60:Z61)</f>
        <v>0</v>
      </c>
      <c r="AA59" s="206">
        <f t="shared" si="33"/>
        <v>0</v>
      </c>
      <c r="AB59" s="206">
        <f t="shared" si="33"/>
        <v>0</v>
      </c>
      <c r="AC59" s="206">
        <f>SUM(AC60:AC61)</f>
        <v>0</v>
      </c>
      <c r="AD59" s="206">
        <f>SUM(AD60:AD61)</f>
        <v>0</v>
      </c>
      <c r="AE59" s="206">
        <f>SUM(AE60:AE61)</f>
        <v>7500</v>
      </c>
      <c r="AF59" s="206">
        <f t="shared" si="33"/>
        <v>0</v>
      </c>
      <c r="AG59" s="206">
        <f t="shared" si="33"/>
        <v>0</v>
      </c>
      <c r="AH59" s="206">
        <f t="shared" si="33"/>
        <v>0</v>
      </c>
      <c r="AI59" s="206">
        <f t="shared" si="33"/>
        <v>0</v>
      </c>
      <c r="AJ59" s="206">
        <f t="shared" si="33"/>
        <v>0</v>
      </c>
      <c r="AK59" s="206">
        <f t="shared" si="33"/>
        <v>0</v>
      </c>
      <c r="AL59" s="206">
        <f t="shared" si="33"/>
        <v>0</v>
      </c>
      <c r="AM59" s="206">
        <f t="shared" si="33"/>
        <v>0</v>
      </c>
      <c r="AN59" s="206">
        <f t="shared" si="33"/>
        <v>0</v>
      </c>
      <c r="AO59" s="206">
        <f t="shared" si="33"/>
        <v>0</v>
      </c>
      <c r="AP59" s="206">
        <f t="shared" si="33"/>
        <v>0</v>
      </c>
      <c r="AQ59" s="206">
        <f t="shared" si="33"/>
        <v>0</v>
      </c>
      <c r="AR59" s="206">
        <f t="shared" si="33"/>
        <v>0</v>
      </c>
      <c r="AS59" s="206">
        <f t="shared" si="33"/>
        <v>0</v>
      </c>
      <c r="AT59" s="206">
        <f t="shared" si="33"/>
        <v>0</v>
      </c>
      <c r="AU59" s="206">
        <f t="shared" si="33"/>
        <v>0</v>
      </c>
      <c r="AV59" s="206">
        <f t="shared" si="33"/>
        <v>0</v>
      </c>
      <c r="AW59" s="206">
        <f t="shared" si="33"/>
        <v>0</v>
      </c>
      <c r="AX59" s="206">
        <f t="shared" si="33"/>
        <v>0</v>
      </c>
      <c r="AY59" s="206">
        <f t="shared" si="33"/>
        <v>0</v>
      </c>
      <c r="AZ59" s="206">
        <f t="shared" si="33"/>
        <v>0</v>
      </c>
      <c r="BA59" s="206">
        <f t="shared" si="33"/>
        <v>0</v>
      </c>
      <c r="BB59" s="206">
        <f t="shared" si="33"/>
        <v>0</v>
      </c>
      <c r="BC59" s="206">
        <f t="shared" si="33"/>
        <v>0</v>
      </c>
      <c r="BD59" s="206">
        <f t="shared" si="33"/>
        <v>0</v>
      </c>
      <c r="BE59" s="206">
        <f t="shared" si="33"/>
        <v>0</v>
      </c>
      <c r="BF59" s="206">
        <f t="shared" si="33"/>
        <v>0</v>
      </c>
      <c r="BG59" s="206">
        <f t="shared" si="33"/>
        <v>0</v>
      </c>
      <c r="BH59" s="206">
        <f t="shared" si="33"/>
        <v>0</v>
      </c>
      <c r="BI59" s="206">
        <f t="shared" si="33"/>
        <v>0</v>
      </c>
      <c r="BJ59" s="206">
        <f t="shared" si="33"/>
        <v>0</v>
      </c>
      <c r="BK59" s="206">
        <f t="shared" si="33"/>
        <v>0</v>
      </c>
      <c r="BL59" s="206">
        <f t="shared" si="33"/>
        <v>0</v>
      </c>
      <c r="BM59" s="206">
        <f t="shared" si="33"/>
        <v>0</v>
      </c>
      <c r="BN59" s="206">
        <f t="shared" si="33"/>
        <v>0</v>
      </c>
      <c r="BO59" s="460"/>
      <c r="BP59" s="460"/>
      <c r="BQ59" s="460"/>
      <c r="BR59" s="460"/>
      <c r="BS59" s="460"/>
      <c r="BT59" s="460"/>
      <c r="BU59" s="460"/>
      <c r="BV59" s="460"/>
      <c r="BW59" s="460"/>
      <c r="BX59" s="460"/>
      <c r="BY59" s="460"/>
      <c r="BZ59" s="460"/>
      <c r="CA59" s="460"/>
      <c r="CB59" s="460"/>
      <c r="CC59" s="460"/>
      <c r="CD59" s="460"/>
      <c r="CE59" s="460"/>
      <c r="CF59" s="460"/>
      <c r="CG59" s="460"/>
      <c r="CH59" s="460"/>
      <c r="CI59" s="460"/>
      <c r="CJ59" s="460"/>
      <c r="CK59" s="460"/>
      <c r="CL59" s="460"/>
      <c r="CM59" s="460"/>
      <c r="CN59" s="460"/>
      <c r="CO59" s="460"/>
      <c r="CP59" s="460"/>
      <c r="CQ59" s="460"/>
      <c r="CR59" s="460"/>
      <c r="CS59" s="460"/>
      <c r="CT59" s="460"/>
      <c r="CU59" s="460"/>
      <c r="CV59" s="460"/>
      <c r="CW59" s="460"/>
      <c r="CX59" s="460"/>
      <c r="CY59" s="460"/>
      <c r="CZ59" s="460"/>
      <c r="DA59" s="460"/>
      <c r="DB59" s="460"/>
      <c r="DC59" s="460"/>
      <c r="DD59" s="460"/>
      <c r="DE59" s="460"/>
      <c r="DF59" s="460"/>
      <c r="DG59" s="460"/>
      <c r="DH59" s="460"/>
      <c r="DI59" s="460"/>
      <c r="DJ59" s="460"/>
      <c r="DK59" s="460"/>
      <c r="DL59" s="460"/>
      <c r="DM59" s="460"/>
      <c r="DN59" s="460"/>
      <c r="DO59" s="460"/>
      <c r="DP59" s="460"/>
      <c r="DQ59" s="460"/>
      <c r="DR59" s="460"/>
      <c r="DS59" s="460"/>
      <c r="DT59" s="460"/>
      <c r="DU59" s="460"/>
      <c r="DV59" s="460"/>
      <c r="DW59" s="460"/>
      <c r="DX59" s="460"/>
      <c r="DY59" s="460"/>
      <c r="DZ59" s="460"/>
      <c r="EA59" s="460"/>
      <c r="EB59" s="460"/>
      <c r="EC59" s="460"/>
      <c r="ED59" s="460"/>
      <c r="EE59" s="460"/>
      <c r="EF59" s="460"/>
      <c r="EG59" s="460"/>
      <c r="EH59" s="460"/>
      <c r="EI59" s="460"/>
      <c r="EJ59" s="460"/>
      <c r="EK59" s="460"/>
      <c r="EL59" s="460"/>
      <c r="EM59" s="460"/>
      <c r="EN59" s="460"/>
      <c r="EO59" s="460"/>
      <c r="EP59" s="460"/>
      <c r="EQ59" s="460"/>
      <c r="ER59" s="460"/>
      <c r="ES59" s="460"/>
      <c r="ET59" s="460"/>
      <c r="EU59" s="460"/>
      <c r="EV59" s="460"/>
      <c r="EW59" s="460"/>
      <c r="EX59" s="460"/>
      <c r="EY59" s="460"/>
      <c r="EZ59" s="460"/>
      <c r="FA59" s="460"/>
      <c r="FB59" s="460"/>
      <c r="FC59" s="460"/>
      <c r="FD59" s="460"/>
      <c r="FE59" s="460"/>
      <c r="FF59" s="460"/>
      <c r="FG59" s="460"/>
      <c r="FH59" s="460"/>
      <c r="FI59" s="460"/>
      <c r="FJ59" s="460"/>
      <c r="FK59" s="460"/>
      <c r="FL59" s="460"/>
      <c r="FM59" s="460"/>
      <c r="FN59" s="460"/>
      <c r="FO59" s="460"/>
      <c r="FP59" s="460"/>
      <c r="FQ59" s="460"/>
      <c r="FR59" s="460"/>
      <c r="FS59" s="460"/>
      <c r="FT59" s="460"/>
      <c r="FU59" s="460"/>
      <c r="FV59" s="460"/>
      <c r="FW59" s="460"/>
      <c r="FX59" s="460"/>
      <c r="FY59" s="460"/>
      <c r="FZ59" s="460"/>
      <c r="GA59" s="460"/>
      <c r="GB59" s="460"/>
      <c r="GC59" s="460"/>
      <c r="GD59" s="460"/>
      <c r="GE59" s="460"/>
      <c r="GF59" s="460"/>
      <c r="GG59" s="460"/>
      <c r="GH59" s="460"/>
      <c r="GI59" s="460"/>
      <c r="GJ59" s="460"/>
      <c r="GK59" s="460"/>
      <c r="GL59" s="460"/>
      <c r="GM59" s="460"/>
      <c r="GN59" s="460"/>
      <c r="GO59" s="460"/>
      <c r="GP59" s="460"/>
      <c r="GQ59" s="460"/>
      <c r="GR59" s="460"/>
      <c r="GS59" s="460"/>
      <c r="GT59" s="460"/>
      <c r="GU59" s="460"/>
      <c r="GV59" s="460"/>
      <c r="GW59" s="460"/>
      <c r="GX59" s="460"/>
      <c r="GY59" s="460"/>
      <c r="GZ59" s="460"/>
      <c r="HA59" s="460"/>
      <c r="HB59" s="460"/>
      <c r="HC59" s="460"/>
      <c r="HD59" s="460"/>
      <c r="HE59" s="460"/>
      <c r="HF59" s="460"/>
      <c r="HG59" s="460"/>
      <c r="HH59" s="460"/>
      <c r="HI59" s="460"/>
      <c r="HJ59" s="460"/>
      <c r="HK59" s="460"/>
      <c r="HL59" s="460"/>
      <c r="HM59" s="460"/>
      <c r="HN59" s="460"/>
      <c r="HO59" s="460"/>
      <c r="HP59" s="460"/>
      <c r="HQ59" s="460"/>
      <c r="HR59" s="460"/>
      <c r="HS59" s="460"/>
      <c r="HT59" s="460"/>
      <c r="HU59" s="460"/>
      <c r="HV59" s="460"/>
      <c r="HW59" s="460"/>
      <c r="HX59" s="460"/>
      <c r="HY59" s="460"/>
      <c r="HZ59" s="460"/>
      <c r="IA59" s="460"/>
      <c r="IB59" s="460"/>
      <c r="IC59" s="460"/>
      <c r="ID59" s="460"/>
      <c r="IE59" s="460"/>
      <c r="IF59" s="460"/>
      <c r="IG59" s="460"/>
      <c r="IH59" s="460"/>
      <c r="II59" s="460"/>
      <c r="IJ59" s="460"/>
      <c r="IK59" s="460"/>
      <c r="IL59" s="460"/>
      <c r="IM59" s="460"/>
      <c r="IN59" s="460"/>
      <c r="IO59" s="460"/>
      <c r="IP59" s="460"/>
      <c r="IQ59" s="460"/>
      <c r="IR59" s="460"/>
      <c r="IS59" s="460"/>
      <c r="IT59" s="460"/>
      <c r="IU59" s="460"/>
      <c r="IV59" s="460"/>
      <c r="IW59" s="460"/>
      <c r="IX59" s="460"/>
      <c r="IY59" s="460"/>
      <c r="IZ59" s="460"/>
      <c r="JA59" s="460"/>
      <c r="JB59" s="460"/>
      <c r="JC59" s="460"/>
      <c r="JD59" s="460"/>
      <c r="JE59" s="460"/>
      <c r="JF59" s="460"/>
      <c r="JG59" s="460"/>
      <c r="JH59" s="460"/>
      <c r="JI59" s="460"/>
      <c r="JJ59" s="460"/>
      <c r="JK59" s="460"/>
      <c r="JL59" s="460"/>
      <c r="JM59" s="460"/>
      <c r="JN59" s="460"/>
      <c r="JO59" s="460"/>
      <c r="JP59" s="460"/>
      <c r="JQ59" s="460"/>
      <c r="JR59" s="460"/>
      <c r="JS59" s="460"/>
      <c r="JT59" s="460"/>
      <c r="JU59" s="460"/>
      <c r="JV59" s="460"/>
      <c r="JW59" s="460"/>
      <c r="JX59" s="460"/>
      <c r="JY59" s="460"/>
      <c r="JZ59" s="460"/>
      <c r="KA59" s="460"/>
      <c r="KB59" s="460"/>
      <c r="KC59" s="460"/>
      <c r="KD59" s="460"/>
      <c r="KE59" s="460"/>
      <c r="KF59" s="460"/>
      <c r="KG59" s="460"/>
      <c r="KH59" s="460"/>
      <c r="KI59" s="460"/>
      <c r="KJ59" s="460"/>
      <c r="KK59" s="460"/>
      <c r="KL59" s="460"/>
      <c r="KM59" s="460"/>
      <c r="KN59" s="460"/>
      <c r="KO59" s="460"/>
      <c r="KP59" s="460"/>
      <c r="KQ59" s="460"/>
      <c r="KR59" s="460"/>
      <c r="KS59" s="460"/>
      <c r="KT59" s="460"/>
      <c r="KU59" s="460"/>
      <c r="KV59" s="460"/>
      <c r="KW59" s="460"/>
      <c r="KX59" s="460"/>
      <c r="KY59" s="460"/>
      <c r="KZ59" s="460"/>
      <c r="LA59" s="460"/>
      <c r="LB59" s="460"/>
      <c r="LC59" s="460"/>
      <c r="LD59" s="460"/>
      <c r="LE59" s="460"/>
      <c r="LF59" s="460"/>
      <c r="LG59" s="460"/>
      <c r="LH59" s="460"/>
      <c r="LI59" s="460"/>
      <c r="LJ59" s="460"/>
      <c r="LK59" s="460"/>
      <c r="LL59" s="460"/>
      <c r="LM59" s="460"/>
      <c r="LN59" s="460"/>
      <c r="LO59" s="460"/>
      <c r="LP59" s="460"/>
      <c r="LQ59" s="460"/>
      <c r="LR59" s="460"/>
      <c r="LS59" s="460"/>
      <c r="LT59" s="460"/>
      <c r="LU59" s="460"/>
      <c r="LV59" s="460"/>
      <c r="LW59" s="460"/>
      <c r="LX59" s="460"/>
      <c r="LY59" s="460"/>
      <c r="LZ59" s="460"/>
      <c r="MA59" s="460"/>
      <c r="MB59" s="460"/>
      <c r="MC59" s="460"/>
      <c r="MD59" s="460"/>
      <c r="ME59" s="460"/>
      <c r="MF59" s="460"/>
      <c r="MG59" s="460"/>
      <c r="MH59" s="460"/>
      <c r="MI59" s="460"/>
      <c r="MJ59" s="460"/>
      <c r="MK59" s="460"/>
      <c r="ML59" s="460"/>
      <c r="MM59" s="460"/>
      <c r="MN59" s="460"/>
      <c r="MO59" s="460"/>
      <c r="MP59" s="460"/>
      <c r="MQ59" s="460"/>
      <c r="MR59" s="460"/>
      <c r="MS59" s="460"/>
      <c r="MT59" s="460"/>
      <c r="MU59" s="460"/>
      <c r="MV59" s="460"/>
      <c r="MW59" s="460"/>
      <c r="MX59" s="460"/>
      <c r="MY59" s="460"/>
      <c r="MZ59" s="460"/>
      <c r="NA59" s="460"/>
      <c r="NB59" s="460"/>
      <c r="NC59" s="460"/>
      <c r="ND59" s="460"/>
      <c r="NE59" s="460"/>
      <c r="NF59" s="460"/>
      <c r="NG59" s="460"/>
      <c r="NH59" s="460"/>
      <c r="NI59" s="460"/>
      <c r="NJ59" s="460"/>
      <c r="NK59" s="460"/>
      <c r="NL59" s="460"/>
      <c r="NM59" s="460"/>
      <c r="NN59" s="460"/>
      <c r="NO59" s="460"/>
      <c r="NP59" s="460"/>
      <c r="NQ59" s="460"/>
      <c r="NR59" s="460"/>
      <c r="NS59" s="460"/>
      <c r="NT59" s="460"/>
      <c r="NU59" s="460"/>
      <c r="NV59" s="460"/>
      <c r="NW59" s="460"/>
      <c r="NX59" s="460"/>
      <c r="NY59" s="460"/>
      <c r="NZ59" s="460"/>
      <c r="OA59" s="460"/>
      <c r="OB59" s="460"/>
      <c r="OC59" s="460"/>
      <c r="OD59" s="460"/>
      <c r="OE59" s="460"/>
      <c r="OF59" s="460"/>
      <c r="OG59" s="460"/>
      <c r="OH59" s="460"/>
      <c r="OI59" s="460"/>
      <c r="OJ59" s="460"/>
      <c r="OK59" s="460"/>
      <c r="OL59" s="460"/>
      <c r="OM59" s="460"/>
      <c r="ON59" s="460"/>
      <c r="OO59" s="460"/>
      <c r="OP59" s="460"/>
      <c r="OQ59" s="460"/>
      <c r="OR59" s="460"/>
      <c r="OS59" s="460"/>
      <c r="OT59" s="460"/>
      <c r="OU59" s="460"/>
      <c r="OV59" s="460"/>
      <c r="OW59" s="460"/>
      <c r="OX59" s="460"/>
      <c r="OY59" s="460"/>
      <c r="OZ59" s="460"/>
      <c r="PA59" s="460"/>
      <c r="PB59" s="460"/>
      <c r="PC59" s="460"/>
      <c r="PD59" s="460"/>
      <c r="PE59" s="460"/>
      <c r="PF59" s="460"/>
      <c r="PG59" s="460"/>
      <c r="PH59" s="460"/>
      <c r="PI59" s="460"/>
      <c r="PJ59" s="460"/>
      <c r="PK59" s="460"/>
      <c r="PL59" s="460"/>
      <c r="PM59" s="460"/>
      <c r="PN59" s="460"/>
      <c r="PO59" s="460"/>
      <c r="PP59" s="460"/>
      <c r="PQ59" s="460"/>
      <c r="PR59" s="460"/>
      <c r="PS59" s="460"/>
      <c r="PT59" s="460"/>
      <c r="PU59" s="460"/>
      <c r="PV59" s="460"/>
      <c r="PW59" s="460"/>
      <c r="PX59" s="460"/>
      <c r="PY59" s="460"/>
      <c r="PZ59" s="460"/>
      <c r="QA59" s="460"/>
      <c r="QB59" s="460"/>
      <c r="QC59" s="460"/>
      <c r="QD59" s="460"/>
      <c r="QE59" s="460"/>
      <c r="QF59" s="460"/>
      <c r="QG59" s="460"/>
      <c r="QH59" s="460"/>
      <c r="QI59" s="460"/>
      <c r="QJ59" s="460"/>
      <c r="QK59" s="460"/>
      <c r="QL59" s="460"/>
      <c r="QM59" s="460"/>
      <c r="QN59" s="460"/>
      <c r="QO59" s="460"/>
      <c r="QP59" s="460"/>
      <c r="QQ59" s="460"/>
      <c r="QR59" s="460"/>
      <c r="QS59" s="460"/>
      <c r="QT59" s="460"/>
      <c r="QU59" s="460"/>
      <c r="QV59" s="460"/>
      <c r="QW59" s="460"/>
      <c r="QX59" s="460"/>
      <c r="QY59" s="460"/>
      <c r="QZ59" s="460"/>
      <c r="RA59" s="460"/>
      <c r="RB59" s="460"/>
      <c r="RC59" s="460"/>
      <c r="RD59" s="460"/>
      <c r="RE59" s="460"/>
      <c r="RF59" s="460"/>
      <c r="RG59" s="460"/>
      <c r="RH59" s="460"/>
      <c r="RI59" s="460"/>
      <c r="RJ59" s="460"/>
      <c r="RK59" s="460"/>
      <c r="RL59" s="460"/>
      <c r="RM59" s="460"/>
      <c r="RN59" s="460"/>
      <c r="RO59" s="460"/>
      <c r="RP59" s="460"/>
      <c r="RQ59" s="460"/>
      <c r="RR59" s="460"/>
      <c r="RS59" s="460"/>
      <c r="RT59" s="460"/>
      <c r="RU59" s="460"/>
      <c r="RV59" s="460"/>
      <c r="RW59" s="460"/>
      <c r="RX59" s="460"/>
      <c r="RY59" s="460"/>
      <c r="RZ59" s="460"/>
      <c r="SA59" s="460"/>
      <c r="SB59" s="460"/>
      <c r="SC59" s="460"/>
      <c r="SD59" s="460"/>
      <c r="SE59" s="460"/>
      <c r="SF59" s="460"/>
      <c r="SG59" s="460"/>
      <c r="SH59" s="460"/>
      <c r="SI59" s="460"/>
      <c r="SJ59" s="460"/>
      <c r="SK59" s="460"/>
      <c r="SL59" s="460"/>
      <c r="SM59" s="460"/>
      <c r="SN59" s="460"/>
      <c r="SO59" s="460"/>
      <c r="SP59" s="460"/>
      <c r="SQ59" s="460"/>
      <c r="SR59" s="460"/>
      <c r="SS59" s="460"/>
      <c r="ST59" s="460"/>
      <c r="SU59" s="460"/>
      <c r="SV59" s="460"/>
      <c r="SW59" s="460"/>
      <c r="SX59" s="460"/>
      <c r="SY59" s="460"/>
      <c r="SZ59" s="460"/>
      <c r="TA59" s="460"/>
      <c r="TB59" s="460"/>
      <c r="TC59" s="460"/>
      <c r="TD59" s="460"/>
      <c r="TE59" s="460"/>
      <c r="TF59" s="460"/>
      <c r="TG59" s="460"/>
      <c r="TH59" s="460"/>
      <c r="TI59" s="460"/>
      <c r="TJ59" s="460"/>
      <c r="TK59" s="460"/>
      <c r="TL59" s="460"/>
      <c r="TM59" s="460"/>
      <c r="TN59" s="460"/>
      <c r="TO59" s="460"/>
      <c r="TP59" s="460"/>
      <c r="TQ59" s="460"/>
      <c r="TR59" s="460"/>
      <c r="TS59" s="460"/>
      <c r="TT59" s="460"/>
      <c r="TU59" s="460"/>
      <c r="TV59" s="460"/>
      <c r="TW59" s="460"/>
      <c r="TX59" s="460"/>
      <c r="TY59" s="460"/>
      <c r="TZ59" s="460"/>
      <c r="UA59" s="460"/>
      <c r="UB59" s="460"/>
      <c r="UC59" s="460"/>
      <c r="UD59" s="460"/>
      <c r="UE59" s="460"/>
      <c r="UF59" s="460"/>
      <c r="UG59" s="460"/>
      <c r="UH59" s="460"/>
      <c r="UI59" s="460"/>
      <c r="UJ59" s="460"/>
      <c r="UK59" s="460"/>
      <c r="UL59" s="460"/>
      <c r="UM59" s="460"/>
      <c r="UN59" s="460"/>
      <c r="UO59" s="460"/>
      <c r="UP59" s="460"/>
      <c r="UQ59" s="460"/>
      <c r="UR59" s="460"/>
      <c r="US59" s="460"/>
      <c r="UT59" s="460"/>
      <c r="UU59" s="460"/>
      <c r="UV59" s="460"/>
      <c r="UW59" s="460"/>
      <c r="UX59" s="460"/>
      <c r="UY59" s="460"/>
      <c r="UZ59" s="460"/>
      <c r="VA59" s="460"/>
      <c r="VB59" s="460"/>
      <c r="VC59" s="460"/>
      <c r="VD59" s="460"/>
      <c r="VE59" s="460"/>
      <c r="VF59" s="460"/>
      <c r="VG59" s="460"/>
      <c r="VH59" s="460"/>
      <c r="VI59" s="460"/>
      <c r="VJ59" s="460"/>
      <c r="VK59" s="460"/>
      <c r="VL59" s="460"/>
      <c r="VM59" s="460"/>
      <c r="VN59" s="460"/>
      <c r="VO59" s="460"/>
      <c r="VP59" s="460"/>
      <c r="VQ59" s="460"/>
      <c r="VR59" s="460"/>
      <c r="VS59" s="460"/>
      <c r="VT59" s="460"/>
      <c r="VU59" s="460"/>
      <c r="VV59" s="460"/>
      <c r="VW59" s="460"/>
      <c r="VX59" s="460"/>
      <c r="VY59" s="460"/>
      <c r="VZ59" s="460"/>
      <c r="WA59" s="460"/>
      <c r="WB59" s="460"/>
      <c r="WC59" s="460"/>
      <c r="WD59" s="460"/>
      <c r="WE59" s="460"/>
      <c r="WF59" s="460"/>
      <c r="WG59" s="460"/>
      <c r="WH59" s="460"/>
      <c r="WI59" s="460"/>
      <c r="WJ59" s="460"/>
      <c r="WK59" s="460"/>
      <c r="WL59" s="460"/>
      <c r="WM59" s="460"/>
      <c r="WN59" s="460"/>
      <c r="WO59" s="460"/>
      <c r="WP59" s="460"/>
      <c r="WQ59" s="460"/>
      <c r="WR59" s="460"/>
      <c r="WS59" s="460"/>
      <c r="WT59" s="460"/>
      <c r="WU59" s="460"/>
      <c r="WV59" s="460"/>
      <c r="WW59" s="460"/>
      <c r="WX59" s="460"/>
      <c r="WY59" s="460"/>
      <c r="WZ59" s="460"/>
      <c r="XA59" s="460"/>
      <c r="XB59" s="460"/>
      <c r="XC59" s="460"/>
      <c r="XD59" s="460"/>
      <c r="XE59" s="460"/>
      <c r="XF59" s="460"/>
      <c r="XG59" s="460"/>
      <c r="XH59" s="460"/>
      <c r="XI59" s="460"/>
      <c r="XJ59" s="460"/>
      <c r="XK59" s="460"/>
      <c r="XL59" s="460"/>
      <c r="XM59" s="460"/>
      <c r="XN59" s="460"/>
      <c r="XO59" s="460"/>
      <c r="XP59" s="460"/>
      <c r="XQ59" s="460"/>
      <c r="XR59" s="460"/>
      <c r="XS59" s="460"/>
      <c r="XT59" s="460"/>
      <c r="XU59" s="460"/>
      <c r="XV59" s="460"/>
      <c r="XW59" s="460"/>
      <c r="XX59" s="460"/>
      <c r="XY59" s="460"/>
      <c r="XZ59" s="460"/>
      <c r="YA59" s="460"/>
      <c r="YB59" s="460"/>
      <c r="YC59" s="460"/>
      <c r="YD59" s="460"/>
      <c r="YE59" s="460"/>
      <c r="YF59" s="460"/>
      <c r="YG59" s="460"/>
      <c r="YH59" s="460"/>
      <c r="YI59" s="460"/>
      <c r="YJ59" s="460"/>
      <c r="YK59" s="460"/>
      <c r="YL59" s="460"/>
      <c r="YM59" s="460"/>
      <c r="YN59" s="460"/>
      <c r="YO59" s="460"/>
      <c r="YP59" s="460"/>
      <c r="YQ59" s="460"/>
      <c r="YR59" s="460"/>
      <c r="YS59" s="460"/>
      <c r="YT59" s="460"/>
      <c r="YU59" s="460"/>
      <c r="YV59" s="460"/>
      <c r="YW59" s="460"/>
      <c r="YX59" s="460"/>
      <c r="YY59" s="460"/>
      <c r="YZ59" s="460"/>
      <c r="ZA59" s="460"/>
      <c r="ZB59" s="460"/>
      <c r="ZC59" s="460"/>
      <c r="ZD59" s="460"/>
      <c r="ZE59" s="460"/>
      <c r="ZF59" s="460"/>
      <c r="ZG59" s="460"/>
      <c r="ZH59" s="460"/>
      <c r="ZI59" s="460"/>
      <c r="ZJ59" s="460"/>
      <c r="ZK59" s="460"/>
      <c r="ZL59" s="460"/>
      <c r="ZM59" s="460"/>
      <c r="ZN59" s="460"/>
      <c r="ZO59" s="460"/>
      <c r="ZP59" s="460"/>
      <c r="ZQ59" s="460"/>
      <c r="ZR59" s="460"/>
      <c r="ZS59" s="460"/>
      <c r="ZT59" s="460"/>
      <c r="ZU59" s="460"/>
      <c r="ZV59" s="460"/>
      <c r="ZW59" s="460"/>
      <c r="ZX59" s="460"/>
      <c r="ZY59" s="460"/>
      <c r="ZZ59" s="460"/>
      <c r="AAA59" s="460"/>
      <c r="AAB59" s="460"/>
      <c r="AAC59" s="460"/>
      <c r="AAD59" s="460"/>
      <c r="AAE59" s="460"/>
      <c r="AAF59" s="460"/>
      <c r="AAG59" s="460"/>
      <c r="AAH59" s="460"/>
      <c r="AAI59" s="460"/>
      <c r="AAJ59" s="460"/>
      <c r="AAK59" s="460"/>
      <c r="AAL59" s="460"/>
      <c r="AAM59" s="460"/>
      <c r="AAN59" s="460"/>
      <c r="AAO59" s="460"/>
      <c r="AAP59" s="460"/>
      <c r="AAQ59" s="460"/>
      <c r="AAR59" s="460"/>
      <c r="AAS59" s="460"/>
      <c r="AAT59" s="460"/>
      <c r="AAU59" s="460"/>
      <c r="AAV59" s="460"/>
      <c r="AAW59" s="460"/>
      <c r="AAX59" s="460"/>
      <c r="AAY59" s="460"/>
      <c r="AAZ59" s="460"/>
      <c r="ABA59" s="460"/>
      <c r="ABB59" s="460"/>
      <c r="ABC59" s="460"/>
      <c r="ABD59" s="460"/>
      <c r="ABE59" s="460"/>
      <c r="ABF59" s="460"/>
      <c r="ABG59" s="460"/>
      <c r="ABH59" s="460"/>
      <c r="ABI59" s="460"/>
      <c r="ABJ59" s="460"/>
      <c r="ABK59" s="460"/>
      <c r="ABL59" s="460"/>
      <c r="ABM59" s="460"/>
      <c r="ABN59" s="460"/>
      <c r="ABO59" s="460"/>
      <c r="ABP59" s="460"/>
      <c r="ABQ59" s="460"/>
      <c r="ABR59" s="460"/>
      <c r="ABS59" s="460"/>
      <c r="ABT59" s="460"/>
      <c r="ABU59" s="460"/>
      <c r="ABV59" s="460"/>
      <c r="ABW59" s="460"/>
      <c r="ABX59" s="460"/>
      <c r="ABY59" s="460"/>
      <c r="ABZ59" s="460"/>
      <c r="ACA59" s="460"/>
      <c r="ACB59" s="460"/>
      <c r="ACC59" s="460"/>
      <c r="ACD59" s="460"/>
      <c r="ACE59" s="460"/>
      <c r="ACF59" s="460"/>
      <c r="ACG59" s="460"/>
      <c r="ACH59" s="460"/>
      <c r="ACI59" s="460"/>
      <c r="ACJ59" s="460"/>
      <c r="ACK59" s="460"/>
      <c r="ACL59" s="460"/>
      <c r="ACM59" s="460"/>
      <c r="ACN59" s="460"/>
      <c r="ACO59" s="460"/>
      <c r="ACP59" s="460"/>
      <c r="ACQ59" s="460"/>
      <c r="ACR59" s="460"/>
      <c r="ACS59" s="460"/>
      <c r="ACT59" s="460"/>
      <c r="ACU59" s="460"/>
      <c r="ACV59" s="460"/>
      <c r="ACW59" s="460"/>
      <c r="ACX59" s="460"/>
      <c r="ACY59" s="460"/>
      <c r="ACZ59" s="460"/>
      <c r="ADA59" s="460"/>
      <c r="ADB59" s="460"/>
      <c r="ADC59" s="460"/>
      <c r="ADD59" s="460"/>
      <c r="ADE59" s="460"/>
      <c r="ADF59" s="460"/>
      <c r="ADG59" s="460"/>
      <c r="ADH59" s="460"/>
      <c r="ADI59" s="460"/>
      <c r="ADJ59" s="460"/>
      <c r="ADK59" s="460"/>
      <c r="ADL59" s="460"/>
      <c r="ADM59" s="460"/>
      <c r="ADN59" s="460"/>
      <c r="ADO59" s="460"/>
      <c r="ADP59" s="460"/>
      <c r="ADQ59" s="460"/>
      <c r="ADR59" s="460"/>
      <c r="ADS59" s="460"/>
      <c r="ADT59" s="460"/>
      <c r="ADU59" s="460"/>
      <c r="ADV59" s="460"/>
      <c r="ADW59" s="460"/>
      <c r="ADX59" s="460"/>
      <c r="ADY59" s="460"/>
      <c r="ADZ59" s="460"/>
      <c r="AEA59" s="460"/>
      <c r="AEB59" s="460"/>
      <c r="AEC59" s="460"/>
      <c r="AED59" s="460"/>
      <c r="AEE59" s="460"/>
      <c r="AEF59" s="460"/>
      <c r="AEG59" s="460"/>
      <c r="AEH59" s="460"/>
      <c r="AEI59" s="460"/>
      <c r="AEJ59" s="460"/>
      <c r="AEK59" s="460"/>
      <c r="AEL59" s="460"/>
      <c r="AEM59" s="460"/>
      <c r="AEN59" s="460"/>
      <c r="AEO59" s="460"/>
      <c r="AEP59" s="460"/>
      <c r="AEQ59" s="460"/>
      <c r="AER59" s="460"/>
      <c r="AES59" s="460"/>
      <c r="AET59" s="460"/>
      <c r="AEU59" s="460"/>
      <c r="AEV59" s="460"/>
      <c r="AEW59" s="460"/>
      <c r="AEX59" s="460"/>
      <c r="AEY59" s="460"/>
      <c r="AEZ59" s="460"/>
      <c r="AFA59" s="460"/>
      <c r="AFB59" s="460"/>
      <c r="AFC59" s="460"/>
      <c r="AFD59" s="460"/>
      <c r="AFE59" s="460"/>
      <c r="AFF59" s="460"/>
      <c r="AFG59" s="460"/>
      <c r="AFH59" s="460"/>
      <c r="AFI59" s="460"/>
      <c r="AFJ59" s="460"/>
      <c r="AFK59" s="460"/>
      <c r="AFL59" s="460"/>
      <c r="AFM59" s="460"/>
      <c r="AFN59" s="460"/>
      <c r="AFO59" s="460"/>
      <c r="AFP59" s="460"/>
      <c r="AFQ59" s="460"/>
      <c r="AFR59" s="460"/>
      <c r="AFS59" s="460"/>
      <c r="AFT59" s="460"/>
      <c r="AFU59" s="460"/>
    </row>
    <row r="60" spans="1:853" s="466" customFormat="1">
      <c r="A60" s="10"/>
      <c r="B60" s="21"/>
      <c r="C60" s="22"/>
      <c r="D60" s="11" t="s">
        <v>11</v>
      </c>
      <c r="E60" s="380">
        <f>SUMIF($G$2:$BN$2,E$2,($G60:$BN60))</f>
        <v>7500</v>
      </c>
      <c r="F60" s="380">
        <f>SUMIF($G$2:$BN$2,F$2,($G60:$BN60))</f>
        <v>0</v>
      </c>
      <c r="G60" s="207">
        <v>0</v>
      </c>
      <c r="H60" s="207">
        <v>0</v>
      </c>
      <c r="I60" s="207">
        <v>0</v>
      </c>
      <c r="J60" s="207">
        <v>0</v>
      </c>
      <c r="K60" s="207">
        <v>0</v>
      </c>
      <c r="L60" s="207">
        <v>0</v>
      </c>
      <c r="M60" s="207">
        <v>0</v>
      </c>
      <c r="N60" s="207">
        <v>0</v>
      </c>
      <c r="O60" s="207">
        <v>0</v>
      </c>
      <c r="P60" s="207">
        <v>0</v>
      </c>
      <c r="Q60" s="207">
        <v>0</v>
      </c>
      <c r="R60" s="207">
        <v>0</v>
      </c>
      <c r="S60" s="207">
        <v>0</v>
      </c>
      <c r="T60" s="207">
        <v>0</v>
      </c>
      <c r="U60" s="207">
        <v>0</v>
      </c>
      <c r="V60" s="207">
        <v>0</v>
      </c>
      <c r="W60" s="207">
        <v>0</v>
      </c>
      <c r="X60" s="207">
        <v>0</v>
      </c>
      <c r="Y60" s="207">
        <v>0</v>
      </c>
      <c r="Z60" s="207">
        <v>0</v>
      </c>
      <c r="AA60" s="207">
        <v>0</v>
      </c>
      <c r="AB60" s="207">
        <v>0</v>
      </c>
      <c r="AC60" s="207">
        <v>0</v>
      </c>
      <c r="AD60" s="207">
        <v>0</v>
      </c>
      <c r="AE60" s="207">
        <v>7500</v>
      </c>
      <c r="AF60" s="207">
        <v>0</v>
      </c>
      <c r="AG60" s="207">
        <v>0</v>
      </c>
      <c r="AH60" s="207">
        <v>0</v>
      </c>
      <c r="AI60" s="207">
        <v>0</v>
      </c>
      <c r="AJ60" s="207">
        <v>0</v>
      </c>
      <c r="AK60" s="207">
        <v>0</v>
      </c>
      <c r="AL60" s="207">
        <v>0</v>
      </c>
      <c r="AM60" s="207">
        <v>0</v>
      </c>
      <c r="AN60" s="207">
        <v>0</v>
      </c>
      <c r="AO60" s="207">
        <v>0</v>
      </c>
      <c r="AP60" s="207">
        <v>0</v>
      </c>
      <c r="AQ60" s="207">
        <v>0</v>
      </c>
      <c r="AR60" s="207">
        <v>0</v>
      </c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  <c r="BG60" s="207"/>
      <c r="BH60" s="207"/>
      <c r="BI60" s="207"/>
      <c r="BJ60" s="207"/>
      <c r="BK60" s="207"/>
      <c r="BL60" s="207"/>
      <c r="BM60" s="207"/>
      <c r="BN60" s="207"/>
      <c r="BO60" s="462"/>
      <c r="BP60" s="462"/>
      <c r="BQ60" s="462"/>
      <c r="BR60" s="462"/>
      <c r="BS60" s="462"/>
      <c r="BT60" s="462"/>
      <c r="BU60" s="462"/>
      <c r="BV60" s="462"/>
      <c r="BW60" s="462"/>
      <c r="BX60" s="462"/>
      <c r="BY60" s="462"/>
      <c r="BZ60" s="462"/>
      <c r="CA60" s="462"/>
      <c r="CB60" s="462"/>
      <c r="CC60" s="462"/>
      <c r="CD60" s="462"/>
      <c r="CE60" s="462"/>
      <c r="CF60" s="462"/>
      <c r="CG60" s="462"/>
      <c r="CH60" s="462"/>
      <c r="CI60" s="462"/>
      <c r="CJ60" s="462"/>
      <c r="CK60" s="462"/>
      <c r="CL60" s="462"/>
      <c r="CM60" s="462"/>
      <c r="CN60" s="462"/>
      <c r="CO60" s="462"/>
      <c r="CP60" s="462"/>
      <c r="CQ60" s="462"/>
      <c r="CR60" s="462"/>
      <c r="CS60" s="462"/>
      <c r="CT60" s="462"/>
      <c r="CU60" s="462"/>
      <c r="CV60" s="462"/>
      <c r="CW60" s="462"/>
      <c r="CX60" s="462"/>
      <c r="CY60" s="462"/>
      <c r="CZ60" s="462"/>
      <c r="DA60" s="462"/>
      <c r="DB60" s="462"/>
      <c r="DC60" s="462"/>
      <c r="DD60" s="462"/>
      <c r="DE60" s="462"/>
      <c r="DF60" s="462"/>
      <c r="DG60" s="462"/>
      <c r="DH60" s="462"/>
      <c r="DI60" s="462"/>
      <c r="DJ60" s="462"/>
      <c r="DK60" s="462"/>
      <c r="DL60" s="462"/>
      <c r="DM60" s="462"/>
      <c r="DN60" s="462"/>
      <c r="DO60" s="462"/>
      <c r="DP60" s="462"/>
      <c r="DQ60" s="462"/>
      <c r="DR60" s="462"/>
      <c r="DS60" s="462"/>
      <c r="DT60" s="462"/>
      <c r="DU60" s="462"/>
      <c r="DV60" s="462"/>
      <c r="DW60" s="462"/>
      <c r="DX60" s="462"/>
      <c r="DY60" s="462"/>
      <c r="DZ60" s="462"/>
      <c r="EA60" s="462"/>
      <c r="EB60" s="462"/>
      <c r="EC60" s="462"/>
      <c r="ED60" s="462"/>
      <c r="EE60" s="462"/>
      <c r="EF60" s="462"/>
      <c r="EG60" s="462"/>
      <c r="EH60" s="462"/>
      <c r="EI60" s="462"/>
      <c r="EJ60" s="462"/>
      <c r="EK60" s="462"/>
      <c r="EL60" s="462"/>
      <c r="EM60" s="462"/>
      <c r="EN60" s="462"/>
      <c r="EO60" s="462"/>
      <c r="EP60" s="462"/>
      <c r="EQ60" s="462"/>
      <c r="ER60" s="462"/>
      <c r="ES60" s="462"/>
      <c r="ET60" s="462"/>
      <c r="EU60" s="462"/>
      <c r="EV60" s="462"/>
      <c r="EW60" s="462"/>
      <c r="EX60" s="462"/>
      <c r="EY60" s="462"/>
      <c r="EZ60" s="462"/>
      <c r="FA60" s="462"/>
      <c r="FB60" s="462"/>
      <c r="FC60" s="462"/>
      <c r="FD60" s="462"/>
      <c r="FE60" s="462"/>
      <c r="FF60" s="462"/>
      <c r="FG60" s="462"/>
      <c r="FH60" s="462"/>
      <c r="FI60" s="462"/>
      <c r="FJ60" s="462"/>
      <c r="FK60" s="462"/>
      <c r="FL60" s="462"/>
      <c r="FM60" s="462"/>
      <c r="FN60" s="462"/>
      <c r="FO60" s="462"/>
      <c r="FP60" s="462"/>
      <c r="FQ60" s="462"/>
      <c r="FR60" s="462"/>
      <c r="FS60" s="462"/>
      <c r="FT60" s="462"/>
      <c r="FU60" s="462"/>
      <c r="FV60" s="462"/>
      <c r="FW60" s="462"/>
      <c r="FX60" s="462"/>
      <c r="FY60" s="462"/>
      <c r="FZ60" s="462"/>
      <c r="GA60" s="462"/>
      <c r="GB60" s="462"/>
      <c r="GC60" s="462"/>
      <c r="GD60" s="462"/>
      <c r="GE60" s="462"/>
      <c r="GF60" s="462"/>
      <c r="GG60" s="462"/>
      <c r="GH60" s="462"/>
      <c r="GI60" s="462"/>
      <c r="GJ60" s="462"/>
      <c r="GK60" s="462"/>
      <c r="GL60" s="462"/>
      <c r="GM60" s="462"/>
      <c r="GN60" s="462"/>
      <c r="GO60" s="462"/>
      <c r="GP60" s="462"/>
      <c r="GQ60" s="462"/>
      <c r="GR60" s="462"/>
      <c r="GS60" s="462"/>
      <c r="GT60" s="462"/>
      <c r="GU60" s="462"/>
      <c r="GV60" s="462"/>
      <c r="GW60" s="462"/>
      <c r="GX60" s="462"/>
      <c r="GY60" s="462"/>
      <c r="GZ60" s="462"/>
      <c r="HA60" s="462"/>
      <c r="HB60" s="462"/>
      <c r="HC60" s="462"/>
      <c r="HD60" s="462"/>
      <c r="HE60" s="462"/>
      <c r="HF60" s="462"/>
      <c r="HG60" s="462"/>
      <c r="HH60" s="462"/>
      <c r="HI60" s="462"/>
      <c r="HJ60" s="462"/>
      <c r="HK60" s="462"/>
      <c r="HL60" s="462"/>
      <c r="HM60" s="462"/>
      <c r="HN60" s="462"/>
      <c r="HO60" s="462"/>
      <c r="HP60" s="462"/>
      <c r="HQ60" s="462"/>
      <c r="HR60" s="462"/>
      <c r="HS60" s="462"/>
      <c r="HT60" s="462"/>
      <c r="HU60" s="462"/>
      <c r="HV60" s="462"/>
      <c r="HW60" s="462"/>
      <c r="HX60" s="462"/>
      <c r="HY60" s="462"/>
      <c r="HZ60" s="462"/>
      <c r="IA60" s="462"/>
      <c r="IB60" s="462"/>
      <c r="IC60" s="462"/>
      <c r="ID60" s="462"/>
      <c r="IE60" s="462"/>
      <c r="IF60" s="462"/>
      <c r="IG60" s="462"/>
      <c r="IH60" s="462"/>
      <c r="II60" s="462"/>
      <c r="IJ60" s="462"/>
      <c r="IK60" s="462"/>
      <c r="IL60" s="462"/>
      <c r="IM60" s="462"/>
      <c r="IN60" s="462"/>
      <c r="IO60" s="462"/>
      <c r="IP60" s="462"/>
      <c r="IQ60" s="462"/>
      <c r="IR60" s="462"/>
      <c r="IS60" s="462"/>
      <c r="IT60" s="462"/>
      <c r="IU60" s="462"/>
      <c r="IV60" s="462"/>
      <c r="IW60" s="462"/>
      <c r="IX60" s="462"/>
      <c r="IY60" s="462"/>
      <c r="IZ60" s="462"/>
      <c r="JA60" s="462"/>
      <c r="JB60" s="462"/>
      <c r="JC60" s="462"/>
      <c r="JD60" s="462"/>
      <c r="JE60" s="462"/>
      <c r="JF60" s="462"/>
      <c r="JG60" s="462"/>
      <c r="JH60" s="462"/>
      <c r="JI60" s="462"/>
      <c r="JJ60" s="462"/>
      <c r="JK60" s="462"/>
      <c r="JL60" s="462"/>
      <c r="JM60" s="462"/>
      <c r="JN60" s="462"/>
      <c r="JO60" s="462"/>
      <c r="JP60" s="462"/>
      <c r="JQ60" s="462"/>
      <c r="JR60" s="462"/>
      <c r="JS60" s="462"/>
      <c r="JT60" s="462"/>
      <c r="JU60" s="462"/>
      <c r="JV60" s="462"/>
      <c r="JW60" s="462"/>
      <c r="JX60" s="462"/>
      <c r="JY60" s="462"/>
      <c r="JZ60" s="462"/>
      <c r="KA60" s="462"/>
      <c r="KB60" s="462"/>
      <c r="KC60" s="462"/>
      <c r="KD60" s="462"/>
      <c r="KE60" s="462"/>
      <c r="KF60" s="462"/>
      <c r="KG60" s="462"/>
      <c r="KH60" s="462"/>
      <c r="KI60" s="462"/>
      <c r="KJ60" s="462"/>
      <c r="KK60" s="462"/>
      <c r="KL60" s="462"/>
      <c r="KM60" s="462"/>
      <c r="KN60" s="462"/>
      <c r="KO60" s="462"/>
      <c r="KP60" s="462"/>
      <c r="KQ60" s="462"/>
      <c r="KR60" s="462"/>
      <c r="KS60" s="462"/>
      <c r="KT60" s="462"/>
      <c r="KU60" s="462"/>
      <c r="KV60" s="462"/>
      <c r="KW60" s="462"/>
      <c r="KX60" s="462"/>
      <c r="KY60" s="462"/>
      <c r="KZ60" s="462"/>
      <c r="LA60" s="462"/>
      <c r="LB60" s="462"/>
      <c r="LC60" s="462"/>
      <c r="LD60" s="462"/>
      <c r="LE60" s="462"/>
      <c r="LF60" s="462"/>
      <c r="LG60" s="462"/>
      <c r="LH60" s="462"/>
      <c r="LI60" s="462"/>
      <c r="LJ60" s="462"/>
      <c r="LK60" s="462"/>
      <c r="LL60" s="462"/>
      <c r="LM60" s="462"/>
      <c r="LN60" s="462"/>
      <c r="LO60" s="462"/>
      <c r="LP60" s="462"/>
      <c r="LQ60" s="462"/>
      <c r="LR60" s="462"/>
      <c r="LS60" s="462"/>
      <c r="LT60" s="462"/>
      <c r="LU60" s="462"/>
      <c r="LV60" s="462"/>
      <c r="LW60" s="462"/>
      <c r="LX60" s="462"/>
      <c r="LY60" s="462"/>
      <c r="LZ60" s="462"/>
      <c r="MA60" s="462"/>
      <c r="MB60" s="462"/>
      <c r="MC60" s="462"/>
      <c r="MD60" s="462"/>
      <c r="ME60" s="462"/>
      <c r="MF60" s="462"/>
      <c r="MG60" s="462"/>
      <c r="MH60" s="462"/>
      <c r="MI60" s="462"/>
      <c r="MJ60" s="462"/>
      <c r="MK60" s="462"/>
      <c r="ML60" s="462"/>
      <c r="MM60" s="462"/>
      <c r="MN60" s="462"/>
      <c r="MO60" s="462"/>
      <c r="MP60" s="462"/>
      <c r="MQ60" s="462"/>
      <c r="MR60" s="462"/>
      <c r="MS60" s="462"/>
      <c r="MT60" s="462"/>
      <c r="MU60" s="462"/>
      <c r="MV60" s="462"/>
      <c r="MW60" s="462"/>
      <c r="MX60" s="462"/>
      <c r="MY60" s="462"/>
      <c r="MZ60" s="462"/>
      <c r="NA60" s="462"/>
      <c r="NB60" s="462"/>
      <c r="NC60" s="462"/>
      <c r="ND60" s="462"/>
      <c r="NE60" s="462"/>
      <c r="NF60" s="462"/>
      <c r="NG60" s="462"/>
      <c r="NH60" s="462"/>
      <c r="NI60" s="462"/>
      <c r="NJ60" s="462"/>
      <c r="NK60" s="462"/>
      <c r="NL60" s="462"/>
      <c r="NM60" s="462"/>
      <c r="NN60" s="462"/>
      <c r="NO60" s="462"/>
      <c r="NP60" s="462"/>
      <c r="NQ60" s="462"/>
      <c r="NR60" s="462"/>
      <c r="NS60" s="462"/>
      <c r="NT60" s="462"/>
      <c r="NU60" s="462"/>
      <c r="NV60" s="462"/>
      <c r="NW60" s="462"/>
      <c r="NX60" s="462"/>
      <c r="NY60" s="462"/>
      <c r="NZ60" s="462"/>
      <c r="OA60" s="462"/>
      <c r="OB60" s="462"/>
      <c r="OC60" s="462"/>
      <c r="OD60" s="462"/>
      <c r="OE60" s="462"/>
      <c r="OF60" s="462"/>
      <c r="OG60" s="462"/>
      <c r="OH60" s="462"/>
      <c r="OI60" s="462"/>
      <c r="OJ60" s="462"/>
      <c r="OK60" s="462"/>
      <c r="OL60" s="462"/>
      <c r="OM60" s="462"/>
      <c r="ON60" s="462"/>
      <c r="OO60" s="462"/>
      <c r="OP60" s="462"/>
      <c r="OQ60" s="462"/>
      <c r="OR60" s="462"/>
      <c r="OS60" s="462"/>
      <c r="OT60" s="462"/>
      <c r="OU60" s="462"/>
      <c r="OV60" s="462"/>
      <c r="OW60" s="462"/>
      <c r="OX60" s="462"/>
      <c r="OY60" s="462"/>
      <c r="OZ60" s="462"/>
      <c r="PA60" s="462"/>
      <c r="PB60" s="462"/>
      <c r="PC60" s="462"/>
      <c r="PD60" s="462"/>
      <c r="PE60" s="462"/>
      <c r="PF60" s="462"/>
      <c r="PG60" s="462"/>
      <c r="PH60" s="462"/>
      <c r="PI60" s="462"/>
      <c r="PJ60" s="462"/>
      <c r="PK60" s="462"/>
      <c r="PL60" s="462"/>
      <c r="PM60" s="462"/>
      <c r="PN60" s="462"/>
      <c r="PO60" s="462"/>
      <c r="PP60" s="462"/>
      <c r="PQ60" s="462"/>
      <c r="PR60" s="462"/>
      <c r="PS60" s="462"/>
      <c r="PT60" s="462"/>
      <c r="PU60" s="462"/>
      <c r="PV60" s="462"/>
      <c r="PW60" s="462"/>
      <c r="PX60" s="462"/>
      <c r="PY60" s="462"/>
      <c r="PZ60" s="462"/>
      <c r="QA60" s="462"/>
      <c r="QB60" s="462"/>
      <c r="QC60" s="462"/>
      <c r="QD60" s="462"/>
      <c r="QE60" s="462"/>
      <c r="QF60" s="462"/>
      <c r="QG60" s="462"/>
      <c r="QH60" s="462"/>
      <c r="QI60" s="462"/>
      <c r="QJ60" s="462"/>
      <c r="QK60" s="462"/>
      <c r="QL60" s="462"/>
      <c r="QM60" s="462"/>
      <c r="QN60" s="462"/>
      <c r="QO60" s="462"/>
      <c r="QP60" s="462"/>
      <c r="QQ60" s="462"/>
      <c r="QR60" s="462"/>
      <c r="QS60" s="462"/>
      <c r="QT60" s="462"/>
      <c r="QU60" s="462"/>
      <c r="QV60" s="462"/>
      <c r="QW60" s="462"/>
      <c r="QX60" s="462"/>
      <c r="QY60" s="462"/>
      <c r="QZ60" s="462"/>
      <c r="RA60" s="462"/>
      <c r="RB60" s="462"/>
      <c r="RC60" s="462"/>
      <c r="RD60" s="462"/>
      <c r="RE60" s="462"/>
      <c r="RF60" s="462"/>
      <c r="RG60" s="462"/>
      <c r="RH60" s="462"/>
      <c r="RI60" s="462"/>
      <c r="RJ60" s="462"/>
      <c r="RK60" s="462"/>
      <c r="RL60" s="462"/>
      <c r="RM60" s="462"/>
      <c r="RN60" s="462"/>
      <c r="RO60" s="462"/>
      <c r="RP60" s="462"/>
      <c r="RQ60" s="462"/>
      <c r="RR60" s="462"/>
      <c r="RS60" s="462"/>
      <c r="RT60" s="462"/>
      <c r="RU60" s="462"/>
      <c r="RV60" s="462"/>
      <c r="RW60" s="462"/>
      <c r="RX60" s="462"/>
      <c r="RY60" s="462"/>
      <c r="RZ60" s="462"/>
      <c r="SA60" s="462"/>
      <c r="SB60" s="462"/>
      <c r="SC60" s="462"/>
      <c r="SD60" s="462"/>
      <c r="SE60" s="462"/>
      <c r="SF60" s="462"/>
      <c r="SG60" s="462"/>
      <c r="SH60" s="462"/>
      <c r="SI60" s="462"/>
      <c r="SJ60" s="462"/>
      <c r="SK60" s="462"/>
      <c r="SL60" s="462"/>
      <c r="SM60" s="462"/>
      <c r="SN60" s="462"/>
      <c r="SO60" s="462"/>
      <c r="SP60" s="462"/>
      <c r="SQ60" s="462"/>
      <c r="SR60" s="462"/>
      <c r="SS60" s="462"/>
      <c r="ST60" s="462"/>
      <c r="SU60" s="462"/>
      <c r="SV60" s="462"/>
      <c r="SW60" s="462"/>
      <c r="SX60" s="462"/>
      <c r="SY60" s="462"/>
      <c r="SZ60" s="462"/>
      <c r="TA60" s="462"/>
      <c r="TB60" s="462"/>
      <c r="TC60" s="462"/>
      <c r="TD60" s="462"/>
      <c r="TE60" s="462"/>
      <c r="TF60" s="462"/>
      <c r="TG60" s="462"/>
      <c r="TH60" s="462"/>
      <c r="TI60" s="462"/>
      <c r="TJ60" s="462"/>
      <c r="TK60" s="462"/>
      <c r="TL60" s="462"/>
      <c r="TM60" s="462"/>
      <c r="TN60" s="462"/>
      <c r="TO60" s="462"/>
      <c r="TP60" s="462"/>
      <c r="TQ60" s="462"/>
      <c r="TR60" s="462"/>
      <c r="TS60" s="462"/>
      <c r="TT60" s="462"/>
      <c r="TU60" s="462"/>
      <c r="TV60" s="462"/>
      <c r="TW60" s="462"/>
      <c r="TX60" s="462"/>
      <c r="TY60" s="462"/>
      <c r="TZ60" s="462"/>
      <c r="UA60" s="462"/>
      <c r="UB60" s="462"/>
      <c r="UC60" s="462"/>
      <c r="UD60" s="462"/>
      <c r="UE60" s="462"/>
      <c r="UF60" s="462"/>
      <c r="UG60" s="462"/>
      <c r="UH60" s="462"/>
      <c r="UI60" s="462"/>
      <c r="UJ60" s="462"/>
      <c r="UK60" s="462"/>
      <c r="UL60" s="462"/>
      <c r="UM60" s="462"/>
      <c r="UN60" s="462"/>
      <c r="UO60" s="462"/>
      <c r="UP60" s="462"/>
      <c r="UQ60" s="462"/>
      <c r="UR60" s="462"/>
      <c r="US60" s="462"/>
      <c r="UT60" s="462"/>
      <c r="UU60" s="462"/>
      <c r="UV60" s="462"/>
      <c r="UW60" s="462"/>
      <c r="UX60" s="462"/>
      <c r="UY60" s="462"/>
      <c r="UZ60" s="462"/>
      <c r="VA60" s="462"/>
      <c r="VB60" s="462"/>
      <c r="VC60" s="462"/>
      <c r="VD60" s="462"/>
      <c r="VE60" s="462"/>
      <c r="VF60" s="462"/>
      <c r="VG60" s="462"/>
      <c r="VH60" s="462"/>
      <c r="VI60" s="462"/>
      <c r="VJ60" s="462"/>
      <c r="VK60" s="462"/>
      <c r="VL60" s="462"/>
      <c r="VM60" s="462"/>
      <c r="VN60" s="462"/>
      <c r="VO60" s="462"/>
      <c r="VP60" s="462"/>
      <c r="VQ60" s="462"/>
      <c r="VR60" s="462"/>
      <c r="VS60" s="462"/>
      <c r="VT60" s="462"/>
      <c r="VU60" s="462"/>
      <c r="VV60" s="462"/>
      <c r="VW60" s="462"/>
      <c r="VX60" s="462"/>
      <c r="VY60" s="462"/>
      <c r="VZ60" s="462"/>
      <c r="WA60" s="462"/>
      <c r="WB60" s="462"/>
      <c r="WC60" s="462"/>
      <c r="WD60" s="462"/>
      <c r="WE60" s="462"/>
      <c r="WF60" s="462"/>
      <c r="WG60" s="462"/>
      <c r="WH60" s="462"/>
      <c r="WI60" s="462"/>
      <c r="WJ60" s="462"/>
      <c r="WK60" s="462"/>
      <c r="WL60" s="462"/>
      <c r="WM60" s="462"/>
      <c r="WN60" s="462"/>
      <c r="WO60" s="462"/>
      <c r="WP60" s="462"/>
      <c r="WQ60" s="462"/>
      <c r="WR60" s="462"/>
      <c r="WS60" s="462"/>
      <c r="WT60" s="462"/>
      <c r="WU60" s="462"/>
      <c r="WV60" s="462"/>
      <c r="WW60" s="462"/>
      <c r="WX60" s="462"/>
      <c r="WY60" s="462"/>
      <c r="WZ60" s="462"/>
      <c r="XA60" s="462"/>
      <c r="XB60" s="462"/>
      <c r="XC60" s="462"/>
      <c r="XD60" s="462"/>
      <c r="XE60" s="462"/>
      <c r="XF60" s="462"/>
      <c r="XG60" s="462"/>
      <c r="XH60" s="462"/>
      <c r="XI60" s="462"/>
      <c r="XJ60" s="462"/>
      <c r="XK60" s="462"/>
      <c r="XL60" s="462"/>
      <c r="XM60" s="462"/>
      <c r="XN60" s="462"/>
      <c r="XO60" s="462"/>
      <c r="XP60" s="462"/>
      <c r="XQ60" s="462"/>
      <c r="XR60" s="462"/>
      <c r="XS60" s="462"/>
      <c r="XT60" s="462"/>
      <c r="XU60" s="462"/>
      <c r="XV60" s="462"/>
      <c r="XW60" s="462"/>
      <c r="XX60" s="462"/>
      <c r="XY60" s="462"/>
      <c r="XZ60" s="462"/>
      <c r="YA60" s="462"/>
      <c r="YB60" s="462"/>
      <c r="YC60" s="462"/>
      <c r="YD60" s="462"/>
      <c r="YE60" s="462"/>
      <c r="YF60" s="462"/>
      <c r="YG60" s="462"/>
      <c r="YH60" s="462"/>
      <c r="YI60" s="462"/>
      <c r="YJ60" s="462"/>
      <c r="YK60" s="462"/>
      <c r="YL60" s="462"/>
      <c r="YM60" s="462"/>
      <c r="YN60" s="462"/>
      <c r="YO60" s="462"/>
      <c r="YP60" s="462"/>
      <c r="YQ60" s="462"/>
      <c r="YR60" s="462"/>
      <c r="YS60" s="462"/>
      <c r="YT60" s="462"/>
      <c r="YU60" s="462"/>
      <c r="YV60" s="462"/>
      <c r="YW60" s="462"/>
      <c r="YX60" s="462"/>
      <c r="YY60" s="462"/>
      <c r="YZ60" s="462"/>
      <c r="ZA60" s="462"/>
      <c r="ZB60" s="462"/>
      <c r="ZC60" s="462"/>
      <c r="ZD60" s="462"/>
      <c r="ZE60" s="462"/>
      <c r="ZF60" s="462"/>
      <c r="ZG60" s="462"/>
      <c r="ZH60" s="462"/>
      <c r="ZI60" s="462"/>
      <c r="ZJ60" s="462"/>
      <c r="ZK60" s="462"/>
      <c r="ZL60" s="462"/>
      <c r="ZM60" s="462"/>
      <c r="ZN60" s="462"/>
      <c r="ZO60" s="462"/>
      <c r="ZP60" s="462"/>
      <c r="ZQ60" s="462"/>
      <c r="ZR60" s="462"/>
      <c r="ZS60" s="462"/>
      <c r="ZT60" s="462"/>
      <c r="ZU60" s="462"/>
      <c r="ZV60" s="462"/>
      <c r="ZW60" s="462"/>
      <c r="ZX60" s="462"/>
      <c r="ZY60" s="462"/>
      <c r="ZZ60" s="462"/>
      <c r="AAA60" s="462"/>
      <c r="AAB60" s="462"/>
      <c r="AAC60" s="462"/>
      <c r="AAD60" s="462"/>
      <c r="AAE60" s="462"/>
      <c r="AAF60" s="462"/>
      <c r="AAG60" s="462"/>
      <c r="AAH60" s="462"/>
      <c r="AAI60" s="462"/>
      <c r="AAJ60" s="462"/>
      <c r="AAK60" s="462"/>
      <c r="AAL60" s="462"/>
      <c r="AAM60" s="462"/>
      <c r="AAN60" s="462"/>
      <c r="AAO60" s="462"/>
      <c r="AAP60" s="462"/>
      <c r="AAQ60" s="462"/>
      <c r="AAR60" s="462"/>
      <c r="AAS60" s="462"/>
      <c r="AAT60" s="462"/>
      <c r="AAU60" s="462"/>
      <c r="AAV60" s="462"/>
      <c r="AAW60" s="462"/>
      <c r="AAX60" s="462"/>
      <c r="AAY60" s="462"/>
      <c r="AAZ60" s="462"/>
      <c r="ABA60" s="462"/>
      <c r="ABB60" s="462"/>
      <c r="ABC60" s="462"/>
      <c r="ABD60" s="462"/>
      <c r="ABE60" s="462"/>
      <c r="ABF60" s="462"/>
      <c r="ABG60" s="462"/>
      <c r="ABH60" s="462"/>
      <c r="ABI60" s="462"/>
      <c r="ABJ60" s="462"/>
      <c r="ABK60" s="462"/>
      <c r="ABL60" s="462"/>
      <c r="ABM60" s="462"/>
      <c r="ABN60" s="462"/>
      <c r="ABO60" s="462"/>
      <c r="ABP60" s="462"/>
      <c r="ABQ60" s="462"/>
      <c r="ABR60" s="462"/>
      <c r="ABS60" s="462"/>
      <c r="ABT60" s="462"/>
      <c r="ABU60" s="462"/>
      <c r="ABV60" s="462"/>
      <c r="ABW60" s="462"/>
      <c r="ABX60" s="462"/>
      <c r="ABY60" s="462"/>
      <c r="ABZ60" s="462"/>
      <c r="ACA60" s="462"/>
      <c r="ACB60" s="462"/>
      <c r="ACC60" s="462"/>
      <c r="ACD60" s="462"/>
      <c r="ACE60" s="462"/>
      <c r="ACF60" s="462"/>
      <c r="ACG60" s="462"/>
      <c r="ACH60" s="462"/>
      <c r="ACI60" s="462"/>
      <c r="ACJ60" s="462"/>
      <c r="ACK60" s="462"/>
      <c r="ACL60" s="462"/>
      <c r="ACM60" s="462"/>
      <c r="ACN60" s="462"/>
      <c r="ACO60" s="462"/>
      <c r="ACP60" s="462"/>
      <c r="ACQ60" s="462"/>
      <c r="ACR60" s="462"/>
      <c r="ACS60" s="462"/>
      <c r="ACT60" s="462"/>
      <c r="ACU60" s="462"/>
      <c r="ACV60" s="462"/>
      <c r="ACW60" s="462"/>
      <c r="ACX60" s="462"/>
      <c r="ACY60" s="462"/>
      <c r="ACZ60" s="462"/>
      <c r="ADA60" s="462"/>
      <c r="ADB60" s="462"/>
      <c r="ADC60" s="462"/>
      <c r="ADD60" s="462"/>
      <c r="ADE60" s="462"/>
      <c r="ADF60" s="462"/>
      <c r="ADG60" s="462"/>
      <c r="ADH60" s="462"/>
      <c r="ADI60" s="462"/>
      <c r="ADJ60" s="462"/>
      <c r="ADK60" s="462"/>
      <c r="ADL60" s="462"/>
      <c r="ADM60" s="462"/>
      <c r="ADN60" s="462"/>
      <c r="ADO60" s="462"/>
      <c r="ADP60" s="462"/>
      <c r="ADQ60" s="462"/>
      <c r="ADR60" s="462"/>
      <c r="ADS60" s="462"/>
      <c r="ADT60" s="462"/>
      <c r="ADU60" s="462"/>
      <c r="ADV60" s="462"/>
      <c r="ADW60" s="462"/>
      <c r="ADX60" s="462"/>
      <c r="ADY60" s="462"/>
      <c r="ADZ60" s="462"/>
      <c r="AEA60" s="462"/>
      <c r="AEB60" s="462"/>
      <c r="AEC60" s="462"/>
      <c r="AED60" s="462"/>
      <c r="AEE60" s="462"/>
      <c r="AEF60" s="462"/>
      <c r="AEG60" s="462"/>
      <c r="AEH60" s="462"/>
      <c r="AEI60" s="462"/>
      <c r="AEJ60" s="462"/>
      <c r="AEK60" s="462"/>
      <c r="AEL60" s="462"/>
      <c r="AEM60" s="462"/>
      <c r="AEN60" s="462"/>
      <c r="AEO60" s="462"/>
      <c r="AEP60" s="462"/>
      <c r="AEQ60" s="462"/>
      <c r="AER60" s="462"/>
      <c r="AES60" s="462"/>
      <c r="AET60" s="462"/>
      <c r="AEU60" s="462"/>
      <c r="AEV60" s="462"/>
      <c r="AEW60" s="462"/>
      <c r="AEX60" s="462"/>
      <c r="AEY60" s="462"/>
      <c r="AEZ60" s="462"/>
      <c r="AFA60" s="462"/>
      <c r="AFB60" s="462"/>
      <c r="AFC60" s="462"/>
      <c r="AFD60" s="462"/>
      <c r="AFE60" s="462"/>
      <c r="AFF60" s="462"/>
      <c r="AFG60" s="462"/>
      <c r="AFH60" s="462"/>
      <c r="AFI60" s="462"/>
      <c r="AFJ60" s="462"/>
      <c r="AFK60" s="462"/>
      <c r="AFL60" s="462"/>
      <c r="AFM60" s="462"/>
      <c r="AFN60" s="462"/>
      <c r="AFO60" s="462"/>
      <c r="AFP60" s="462"/>
      <c r="AFQ60" s="462"/>
      <c r="AFR60" s="462"/>
      <c r="AFS60" s="462"/>
      <c r="AFT60" s="462"/>
      <c r="AFU60" s="462"/>
    </row>
    <row r="61" spans="1:853" s="466" customFormat="1">
      <c r="A61" s="10"/>
      <c r="B61" s="21"/>
      <c r="C61" s="22"/>
      <c r="D61" s="11" t="s">
        <v>12</v>
      </c>
      <c r="E61" s="362"/>
      <c r="F61" s="362"/>
      <c r="G61" s="362"/>
      <c r="H61" s="362"/>
      <c r="I61" s="362"/>
      <c r="J61" s="362"/>
      <c r="K61" s="362"/>
      <c r="L61" s="362"/>
      <c r="M61" s="362"/>
      <c r="N61" s="362"/>
      <c r="O61" s="362"/>
      <c r="P61" s="362"/>
      <c r="Q61" s="362"/>
      <c r="R61" s="362"/>
      <c r="S61" s="362"/>
      <c r="T61" s="362"/>
      <c r="U61" s="362"/>
      <c r="V61" s="362"/>
      <c r="W61" s="362"/>
      <c r="X61" s="362"/>
      <c r="Y61" s="362"/>
      <c r="Z61" s="362"/>
      <c r="AA61" s="362"/>
      <c r="AB61" s="362"/>
      <c r="AC61" s="362"/>
      <c r="AD61" s="362"/>
      <c r="AE61" s="362"/>
      <c r="AF61" s="362"/>
      <c r="AG61" s="362"/>
      <c r="AH61" s="362"/>
      <c r="AI61" s="362"/>
      <c r="AJ61" s="362"/>
      <c r="AK61" s="362"/>
      <c r="AL61" s="362"/>
      <c r="AM61" s="362"/>
      <c r="AN61" s="362"/>
      <c r="AO61" s="362"/>
      <c r="AP61" s="362"/>
      <c r="AQ61" s="362"/>
      <c r="AR61" s="362"/>
      <c r="AS61" s="362"/>
      <c r="AT61" s="362"/>
      <c r="AU61" s="362"/>
      <c r="AV61" s="362"/>
      <c r="AW61" s="362"/>
      <c r="AX61" s="362"/>
      <c r="AY61" s="362"/>
      <c r="AZ61" s="362"/>
      <c r="BA61" s="362"/>
      <c r="BB61" s="362"/>
      <c r="BC61" s="362"/>
      <c r="BD61" s="362"/>
      <c r="BE61" s="362"/>
      <c r="BF61" s="362"/>
      <c r="BG61" s="362"/>
      <c r="BH61" s="362"/>
      <c r="BI61" s="362"/>
      <c r="BJ61" s="362"/>
      <c r="BK61" s="362"/>
      <c r="BL61" s="362"/>
      <c r="BM61" s="362"/>
      <c r="BN61" s="362"/>
      <c r="BO61" s="462"/>
      <c r="BP61" s="462"/>
      <c r="BQ61" s="462"/>
      <c r="BR61" s="462"/>
      <c r="BS61" s="462"/>
      <c r="BT61" s="462"/>
      <c r="BU61" s="462"/>
      <c r="BV61" s="462"/>
      <c r="BW61" s="462"/>
      <c r="BX61" s="462"/>
      <c r="BY61" s="462"/>
      <c r="BZ61" s="462"/>
      <c r="CA61" s="462"/>
      <c r="CB61" s="462"/>
      <c r="CC61" s="462"/>
      <c r="CD61" s="462"/>
      <c r="CE61" s="462"/>
      <c r="CF61" s="462"/>
      <c r="CG61" s="462"/>
      <c r="CH61" s="462"/>
      <c r="CI61" s="462"/>
      <c r="CJ61" s="462"/>
      <c r="CK61" s="462"/>
      <c r="CL61" s="462"/>
      <c r="CM61" s="462"/>
      <c r="CN61" s="462"/>
      <c r="CO61" s="462"/>
      <c r="CP61" s="462"/>
      <c r="CQ61" s="462"/>
      <c r="CR61" s="462"/>
      <c r="CS61" s="462"/>
      <c r="CT61" s="462"/>
      <c r="CU61" s="462"/>
      <c r="CV61" s="462"/>
      <c r="CW61" s="462"/>
      <c r="CX61" s="462"/>
      <c r="CY61" s="462"/>
      <c r="CZ61" s="462"/>
      <c r="DA61" s="462"/>
      <c r="DB61" s="462"/>
      <c r="DC61" s="462"/>
      <c r="DD61" s="462"/>
      <c r="DE61" s="462"/>
      <c r="DF61" s="462"/>
      <c r="DG61" s="462"/>
      <c r="DH61" s="462"/>
      <c r="DI61" s="462"/>
      <c r="DJ61" s="462"/>
      <c r="DK61" s="462"/>
      <c r="DL61" s="462"/>
      <c r="DM61" s="462"/>
      <c r="DN61" s="462"/>
      <c r="DO61" s="462"/>
      <c r="DP61" s="462"/>
      <c r="DQ61" s="462"/>
      <c r="DR61" s="462"/>
      <c r="DS61" s="462"/>
      <c r="DT61" s="462"/>
      <c r="DU61" s="462"/>
      <c r="DV61" s="462"/>
      <c r="DW61" s="462"/>
      <c r="DX61" s="462"/>
      <c r="DY61" s="462"/>
      <c r="DZ61" s="462"/>
      <c r="EA61" s="462"/>
      <c r="EB61" s="462"/>
      <c r="EC61" s="462"/>
      <c r="ED61" s="462"/>
      <c r="EE61" s="462"/>
      <c r="EF61" s="462"/>
      <c r="EG61" s="462"/>
      <c r="EH61" s="462"/>
      <c r="EI61" s="462"/>
      <c r="EJ61" s="462"/>
      <c r="EK61" s="462"/>
      <c r="EL61" s="462"/>
      <c r="EM61" s="462"/>
      <c r="EN61" s="462"/>
      <c r="EO61" s="462"/>
      <c r="EP61" s="462"/>
      <c r="EQ61" s="462"/>
      <c r="ER61" s="462"/>
      <c r="ES61" s="462"/>
      <c r="ET61" s="462"/>
      <c r="EU61" s="462"/>
      <c r="EV61" s="462"/>
      <c r="EW61" s="462"/>
      <c r="EX61" s="462"/>
      <c r="EY61" s="462"/>
      <c r="EZ61" s="462"/>
      <c r="FA61" s="462"/>
      <c r="FB61" s="462"/>
      <c r="FC61" s="462"/>
      <c r="FD61" s="462"/>
      <c r="FE61" s="462"/>
      <c r="FF61" s="462"/>
      <c r="FG61" s="462"/>
      <c r="FH61" s="462"/>
      <c r="FI61" s="462"/>
      <c r="FJ61" s="462"/>
      <c r="FK61" s="462"/>
      <c r="FL61" s="462"/>
      <c r="FM61" s="462"/>
      <c r="FN61" s="462"/>
      <c r="FO61" s="462"/>
      <c r="FP61" s="462"/>
      <c r="FQ61" s="462"/>
      <c r="FR61" s="462"/>
      <c r="FS61" s="462"/>
      <c r="FT61" s="462"/>
      <c r="FU61" s="462"/>
      <c r="FV61" s="462"/>
      <c r="FW61" s="462"/>
      <c r="FX61" s="462"/>
      <c r="FY61" s="462"/>
      <c r="FZ61" s="462"/>
      <c r="GA61" s="462"/>
      <c r="GB61" s="462"/>
      <c r="GC61" s="462"/>
      <c r="GD61" s="462"/>
      <c r="GE61" s="462"/>
      <c r="GF61" s="462"/>
      <c r="GG61" s="462"/>
      <c r="GH61" s="462"/>
      <c r="GI61" s="462"/>
      <c r="GJ61" s="462"/>
      <c r="GK61" s="462"/>
      <c r="GL61" s="462"/>
      <c r="GM61" s="462"/>
      <c r="GN61" s="462"/>
      <c r="GO61" s="462"/>
      <c r="GP61" s="462"/>
      <c r="GQ61" s="462"/>
      <c r="GR61" s="462"/>
      <c r="GS61" s="462"/>
      <c r="GT61" s="462"/>
      <c r="GU61" s="462"/>
      <c r="GV61" s="462"/>
      <c r="GW61" s="462"/>
      <c r="GX61" s="462"/>
      <c r="GY61" s="462"/>
      <c r="GZ61" s="462"/>
      <c r="HA61" s="462"/>
      <c r="HB61" s="462"/>
      <c r="HC61" s="462"/>
      <c r="HD61" s="462"/>
      <c r="HE61" s="462"/>
      <c r="HF61" s="462"/>
      <c r="HG61" s="462"/>
      <c r="HH61" s="462"/>
      <c r="HI61" s="462"/>
      <c r="HJ61" s="462"/>
      <c r="HK61" s="462"/>
      <c r="HL61" s="462"/>
      <c r="HM61" s="462"/>
      <c r="HN61" s="462"/>
      <c r="HO61" s="462"/>
      <c r="HP61" s="462"/>
      <c r="HQ61" s="462"/>
      <c r="HR61" s="462"/>
      <c r="HS61" s="462"/>
      <c r="HT61" s="462"/>
      <c r="HU61" s="462"/>
      <c r="HV61" s="462"/>
      <c r="HW61" s="462"/>
      <c r="HX61" s="462"/>
      <c r="HY61" s="462"/>
      <c r="HZ61" s="462"/>
      <c r="IA61" s="462"/>
      <c r="IB61" s="462"/>
      <c r="IC61" s="462"/>
      <c r="ID61" s="462"/>
      <c r="IE61" s="462"/>
      <c r="IF61" s="462"/>
      <c r="IG61" s="462"/>
      <c r="IH61" s="462"/>
      <c r="II61" s="462"/>
      <c r="IJ61" s="462"/>
      <c r="IK61" s="462"/>
      <c r="IL61" s="462"/>
      <c r="IM61" s="462"/>
      <c r="IN61" s="462"/>
      <c r="IO61" s="462"/>
      <c r="IP61" s="462"/>
      <c r="IQ61" s="462"/>
      <c r="IR61" s="462"/>
      <c r="IS61" s="462"/>
      <c r="IT61" s="462"/>
      <c r="IU61" s="462"/>
      <c r="IV61" s="462"/>
      <c r="IW61" s="462"/>
      <c r="IX61" s="462"/>
      <c r="IY61" s="462"/>
      <c r="IZ61" s="462"/>
      <c r="JA61" s="462"/>
      <c r="JB61" s="462"/>
      <c r="JC61" s="462"/>
      <c r="JD61" s="462"/>
      <c r="JE61" s="462"/>
      <c r="JF61" s="462"/>
      <c r="JG61" s="462"/>
      <c r="JH61" s="462"/>
      <c r="JI61" s="462"/>
      <c r="JJ61" s="462"/>
      <c r="JK61" s="462"/>
      <c r="JL61" s="462"/>
      <c r="JM61" s="462"/>
      <c r="JN61" s="462"/>
      <c r="JO61" s="462"/>
      <c r="JP61" s="462"/>
      <c r="JQ61" s="462"/>
      <c r="JR61" s="462"/>
      <c r="JS61" s="462"/>
      <c r="JT61" s="462"/>
      <c r="JU61" s="462"/>
      <c r="JV61" s="462"/>
      <c r="JW61" s="462"/>
      <c r="JX61" s="462"/>
      <c r="JY61" s="462"/>
      <c r="JZ61" s="462"/>
      <c r="KA61" s="462"/>
      <c r="KB61" s="462"/>
      <c r="KC61" s="462"/>
      <c r="KD61" s="462"/>
      <c r="KE61" s="462"/>
      <c r="KF61" s="462"/>
      <c r="KG61" s="462"/>
      <c r="KH61" s="462"/>
      <c r="KI61" s="462"/>
      <c r="KJ61" s="462"/>
      <c r="KK61" s="462"/>
      <c r="KL61" s="462"/>
      <c r="KM61" s="462"/>
      <c r="KN61" s="462"/>
      <c r="KO61" s="462"/>
      <c r="KP61" s="462"/>
      <c r="KQ61" s="462"/>
      <c r="KR61" s="462"/>
      <c r="KS61" s="462"/>
      <c r="KT61" s="462"/>
      <c r="KU61" s="462"/>
      <c r="KV61" s="462"/>
      <c r="KW61" s="462"/>
      <c r="KX61" s="462"/>
      <c r="KY61" s="462"/>
      <c r="KZ61" s="462"/>
      <c r="LA61" s="462"/>
      <c r="LB61" s="462"/>
      <c r="LC61" s="462"/>
      <c r="LD61" s="462"/>
      <c r="LE61" s="462"/>
      <c r="LF61" s="462"/>
      <c r="LG61" s="462"/>
      <c r="LH61" s="462"/>
      <c r="LI61" s="462"/>
      <c r="LJ61" s="462"/>
      <c r="LK61" s="462"/>
      <c r="LL61" s="462"/>
      <c r="LM61" s="462"/>
      <c r="LN61" s="462"/>
      <c r="LO61" s="462"/>
      <c r="LP61" s="462"/>
      <c r="LQ61" s="462"/>
      <c r="LR61" s="462"/>
      <c r="LS61" s="462"/>
      <c r="LT61" s="462"/>
      <c r="LU61" s="462"/>
      <c r="LV61" s="462"/>
      <c r="LW61" s="462"/>
      <c r="LX61" s="462"/>
      <c r="LY61" s="462"/>
      <c r="LZ61" s="462"/>
      <c r="MA61" s="462"/>
      <c r="MB61" s="462"/>
      <c r="MC61" s="462"/>
      <c r="MD61" s="462"/>
      <c r="ME61" s="462"/>
      <c r="MF61" s="462"/>
      <c r="MG61" s="462"/>
      <c r="MH61" s="462"/>
      <c r="MI61" s="462"/>
      <c r="MJ61" s="462"/>
      <c r="MK61" s="462"/>
      <c r="ML61" s="462"/>
      <c r="MM61" s="462"/>
      <c r="MN61" s="462"/>
      <c r="MO61" s="462"/>
      <c r="MP61" s="462"/>
      <c r="MQ61" s="462"/>
      <c r="MR61" s="462"/>
      <c r="MS61" s="462"/>
      <c r="MT61" s="462"/>
      <c r="MU61" s="462"/>
      <c r="MV61" s="462"/>
      <c r="MW61" s="462"/>
      <c r="MX61" s="462"/>
      <c r="MY61" s="462"/>
      <c r="MZ61" s="462"/>
      <c r="NA61" s="462"/>
      <c r="NB61" s="462"/>
      <c r="NC61" s="462"/>
      <c r="ND61" s="462"/>
      <c r="NE61" s="462"/>
      <c r="NF61" s="462"/>
      <c r="NG61" s="462"/>
      <c r="NH61" s="462"/>
      <c r="NI61" s="462"/>
      <c r="NJ61" s="462"/>
      <c r="NK61" s="462"/>
      <c r="NL61" s="462"/>
      <c r="NM61" s="462"/>
      <c r="NN61" s="462"/>
      <c r="NO61" s="462"/>
      <c r="NP61" s="462"/>
      <c r="NQ61" s="462"/>
      <c r="NR61" s="462"/>
      <c r="NS61" s="462"/>
      <c r="NT61" s="462"/>
      <c r="NU61" s="462"/>
      <c r="NV61" s="462"/>
      <c r="NW61" s="462"/>
      <c r="NX61" s="462"/>
      <c r="NY61" s="462"/>
      <c r="NZ61" s="462"/>
      <c r="OA61" s="462"/>
      <c r="OB61" s="462"/>
      <c r="OC61" s="462"/>
      <c r="OD61" s="462"/>
      <c r="OE61" s="462"/>
      <c r="OF61" s="462"/>
      <c r="OG61" s="462"/>
      <c r="OH61" s="462"/>
      <c r="OI61" s="462"/>
      <c r="OJ61" s="462"/>
      <c r="OK61" s="462"/>
      <c r="OL61" s="462"/>
      <c r="OM61" s="462"/>
      <c r="ON61" s="462"/>
      <c r="OO61" s="462"/>
      <c r="OP61" s="462"/>
      <c r="OQ61" s="462"/>
      <c r="OR61" s="462"/>
      <c r="OS61" s="462"/>
      <c r="OT61" s="462"/>
      <c r="OU61" s="462"/>
      <c r="OV61" s="462"/>
      <c r="OW61" s="462"/>
      <c r="OX61" s="462"/>
      <c r="OY61" s="462"/>
      <c r="OZ61" s="462"/>
      <c r="PA61" s="462"/>
      <c r="PB61" s="462"/>
      <c r="PC61" s="462"/>
      <c r="PD61" s="462"/>
      <c r="PE61" s="462"/>
      <c r="PF61" s="462"/>
      <c r="PG61" s="462"/>
      <c r="PH61" s="462"/>
      <c r="PI61" s="462"/>
      <c r="PJ61" s="462"/>
      <c r="PK61" s="462"/>
      <c r="PL61" s="462"/>
      <c r="PM61" s="462"/>
      <c r="PN61" s="462"/>
      <c r="PO61" s="462"/>
      <c r="PP61" s="462"/>
      <c r="PQ61" s="462"/>
      <c r="PR61" s="462"/>
      <c r="PS61" s="462"/>
      <c r="PT61" s="462"/>
      <c r="PU61" s="462"/>
      <c r="PV61" s="462"/>
      <c r="PW61" s="462"/>
      <c r="PX61" s="462"/>
      <c r="PY61" s="462"/>
      <c r="PZ61" s="462"/>
      <c r="QA61" s="462"/>
      <c r="QB61" s="462"/>
      <c r="QC61" s="462"/>
      <c r="QD61" s="462"/>
      <c r="QE61" s="462"/>
      <c r="QF61" s="462"/>
      <c r="QG61" s="462"/>
      <c r="QH61" s="462"/>
      <c r="QI61" s="462"/>
      <c r="QJ61" s="462"/>
      <c r="QK61" s="462"/>
      <c r="QL61" s="462"/>
      <c r="QM61" s="462"/>
      <c r="QN61" s="462"/>
      <c r="QO61" s="462"/>
      <c r="QP61" s="462"/>
      <c r="QQ61" s="462"/>
      <c r="QR61" s="462"/>
      <c r="QS61" s="462"/>
      <c r="QT61" s="462"/>
      <c r="QU61" s="462"/>
      <c r="QV61" s="462"/>
      <c r="QW61" s="462"/>
      <c r="QX61" s="462"/>
      <c r="QY61" s="462"/>
      <c r="QZ61" s="462"/>
      <c r="RA61" s="462"/>
      <c r="RB61" s="462"/>
      <c r="RC61" s="462"/>
      <c r="RD61" s="462"/>
      <c r="RE61" s="462"/>
      <c r="RF61" s="462"/>
      <c r="RG61" s="462"/>
      <c r="RH61" s="462"/>
      <c r="RI61" s="462"/>
      <c r="RJ61" s="462"/>
      <c r="RK61" s="462"/>
      <c r="RL61" s="462"/>
      <c r="RM61" s="462"/>
      <c r="RN61" s="462"/>
      <c r="RO61" s="462"/>
      <c r="RP61" s="462"/>
      <c r="RQ61" s="462"/>
      <c r="RR61" s="462"/>
      <c r="RS61" s="462"/>
      <c r="RT61" s="462"/>
      <c r="RU61" s="462"/>
      <c r="RV61" s="462"/>
      <c r="RW61" s="462"/>
      <c r="RX61" s="462"/>
      <c r="RY61" s="462"/>
      <c r="RZ61" s="462"/>
      <c r="SA61" s="462"/>
      <c r="SB61" s="462"/>
      <c r="SC61" s="462"/>
      <c r="SD61" s="462"/>
      <c r="SE61" s="462"/>
      <c r="SF61" s="462"/>
      <c r="SG61" s="462"/>
      <c r="SH61" s="462"/>
      <c r="SI61" s="462"/>
      <c r="SJ61" s="462"/>
      <c r="SK61" s="462"/>
      <c r="SL61" s="462"/>
      <c r="SM61" s="462"/>
      <c r="SN61" s="462"/>
      <c r="SO61" s="462"/>
      <c r="SP61" s="462"/>
      <c r="SQ61" s="462"/>
      <c r="SR61" s="462"/>
      <c r="SS61" s="462"/>
      <c r="ST61" s="462"/>
      <c r="SU61" s="462"/>
      <c r="SV61" s="462"/>
      <c r="SW61" s="462"/>
      <c r="SX61" s="462"/>
      <c r="SY61" s="462"/>
      <c r="SZ61" s="462"/>
      <c r="TA61" s="462"/>
      <c r="TB61" s="462"/>
      <c r="TC61" s="462"/>
      <c r="TD61" s="462"/>
      <c r="TE61" s="462"/>
      <c r="TF61" s="462"/>
      <c r="TG61" s="462"/>
      <c r="TH61" s="462"/>
      <c r="TI61" s="462"/>
      <c r="TJ61" s="462"/>
      <c r="TK61" s="462"/>
      <c r="TL61" s="462"/>
      <c r="TM61" s="462"/>
      <c r="TN61" s="462"/>
      <c r="TO61" s="462"/>
      <c r="TP61" s="462"/>
      <c r="TQ61" s="462"/>
      <c r="TR61" s="462"/>
      <c r="TS61" s="462"/>
      <c r="TT61" s="462"/>
      <c r="TU61" s="462"/>
      <c r="TV61" s="462"/>
      <c r="TW61" s="462"/>
      <c r="TX61" s="462"/>
      <c r="TY61" s="462"/>
      <c r="TZ61" s="462"/>
      <c r="UA61" s="462"/>
      <c r="UB61" s="462"/>
      <c r="UC61" s="462"/>
      <c r="UD61" s="462"/>
      <c r="UE61" s="462"/>
      <c r="UF61" s="462"/>
      <c r="UG61" s="462"/>
      <c r="UH61" s="462"/>
      <c r="UI61" s="462"/>
      <c r="UJ61" s="462"/>
      <c r="UK61" s="462"/>
      <c r="UL61" s="462"/>
      <c r="UM61" s="462"/>
      <c r="UN61" s="462"/>
      <c r="UO61" s="462"/>
      <c r="UP61" s="462"/>
      <c r="UQ61" s="462"/>
      <c r="UR61" s="462"/>
      <c r="US61" s="462"/>
      <c r="UT61" s="462"/>
      <c r="UU61" s="462"/>
      <c r="UV61" s="462"/>
      <c r="UW61" s="462"/>
      <c r="UX61" s="462"/>
      <c r="UY61" s="462"/>
      <c r="UZ61" s="462"/>
      <c r="VA61" s="462"/>
      <c r="VB61" s="462"/>
      <c r="VC61" s="462"/>
      <c r="VD61" s="462"/>
      <c r="VE61" s="462"/>
      <c r="VF61" s="462"/>
      <c r="VG61" s="462"/>
      <c r="VH61" s="462"/>
      <c r="VI61" s="462"/>
      <c r="VJ61" s="462"/>
      <c r="VK61" s="462"/>
      <c r="VL61" s="462"/>
      <c r="VM61" s="462"/>
      <c r="VN61" s="462"/>
      <c r="VO61" s="462"/>
      <c r="VP61" s="462"/>
      <c r="VQ61" s="462"/>
      <c r="VR61" s="462"/>
      <c r="VS61" s="462"/>
      <c r="VT61" s="462"/>
      <c r="VU61" s="462"/>
      <c r="VV61" s="462"/>
      <c r="VW61" s="462"/>
      <c r="VX61" s="462"/>
      <c r="VY61" s="462"/>
      <c r="VZ61" s="462"/>
      <c r="WA61" s="462"/>
      <c r="WB61" s="462"/>
      <c r="WC61" s="462"/>
      <c r="WD61" s="462"/>
      <c r="WE61" s="462"/>
      <c r="WF61" s="462"/>
      <c r="WG61" s="462"/>
      <c r="WH61" s="462"/>
      <c r="WI61" s="462"/>
      <c r="WJ61" s="462"/>
      <c r="WK61" s="462"/>
      <c r="WL61" s="462"/>
      <c r="WM61" s="462"/>
      <c r="WN61" s="462"/>
      <c r="WO61" s="462"/>
      <c r="WP61" s="462"/>
      <c r="WQ61" s="462"/>
      <c r="WR61" s="462"/>
      <c r="WS61" s="462"/>
      <c r="WT61" s="462"/>
      <c r="WU61" s="462"/>
      <c r="WV61" s="462"/>
      <c r="WW61" s="462"/>
      <c r="WX61" s="462"/>
      <c r="WY61" s="462"/>
      <c r="WZ61" s="462"/>
      <c r="XA61" s="462"/>
      <c r="XB61" s="462"/>
      <c r="XC61" s="462"/>
      <c r="XD61" s="462"/>
      <c r="XE61" s="462"/>
      <c r="XF61" s="462"/>
      <c r="XG61" s="462"/>
      <c r="XH61" s="462"/>
      <c r="XI61" s="462"/>
      <c r="XJ61" s="462"/>
      <c r="XK61" s="462"/>
      <c r="XL61" s="462"/>
      <c r="XM61" s="462"/>
      <c r="XN61" s="462"/>
      <c r="XO61" s="462"/>
      <c r="XP61" s="462"/>
      <c r="XQ61" s="462"/>
      <c r="XR61" s="462"/>
      <c r="XS61" s="462"/>
      <c r="XT61" s="462"/>
      <c r="XU61" s="462"/>
      <c r="XV61" s="462"/>
      <c r="XW61" s="462"/>
      <c r="XX61" s="462"/>
      <c r="XY61" s="462"/>
      <c r="XZ61" s="462"/>
      <c r="YA61" s="462"/>
      <c r="YB61" s="462"/>
      <c r="YC61" s="462"/>
      <c r="YD61" s="462"/>
      <c r="YE61" s="462"/>
      <c r="YF61" s="462"/>
      <c r="YG61" s="462"/>
      <c r="YH61" s="462"/>
      <c r="YI61" s="462"/>
      <c r="YJ61" s="462"/>
      <c r="YK61" s="462"/>
      <c r="YL61" s="462"/>
      <c r="YM61" s="462"/>
      <c r="YN61" s="462"/>
      <c r="YO61" s="462"/>
      <c r="YP61" s="462"/>
      <c r="YQ61" s="462"/>
      <c r="YR61" s="462"/>
      <c r="YS61" s="462"/>
      <c r="YT61" s="462"/>
      <c r="YU61" s="462"/>
      <c r="YV61" s="462"/>
      <c r="YW61" s="462"/>
      <c r="YX61" s="462"/>
      <c r="YY61" s="462"/>
      <c r="YZ61" s="462"/>
      <c r="ZA61" s="462"/>
      <c r="ZB61" s="462"/>
      <c r="ZC61" s="462"/>
      <c r="ZD61" s="462"/>
      <c r="ZE61" s="462"/>
      <c r="ZF61" s="462"/>
      <c r="ZG61" s="462"/>
      <c r="ZH61" s="462"/>
      <c r="ZI61" s="462"/>
      <c r="ZJ61" s="462"/>
      <c r="ZK61" s="462"/>
      <c r="ZL61" s="462"/>
      <c r="ZM61" s="462"/>
      <c r="ZN61" s="462"/>
      <c r="ZO61" s="462"/>
      <c r="ZP61" s="462"/>
      <c r="ZQ61" s="462"/>
      <c r="ZR61" s="462"/>
      <c r="ZS61" s="462"/>
      <c r="ZT61" s="462"/>
      <c r="ZU61" s="462"/>
      <c r="ZV61" s="462"/>
      <c r="ZW61" s="462"/>
      <c r="ZX61" s="462"/>
      <c r="ZY61" s="462"/>
      <c r="ZZ61" s="462"/>
      <c r="AAA61" s="462"/>
      <c r="AAB61" s="462"/>
      <c r="AAC61" s="462"/>
      <c r="AAD61" s="462"/>
      <c r="AAE61" s="462"/>
      <c r="AAF61" s="462"/>
      <c r="AAG61" s="462"/>
      <c r="AAH61" s="462"/>
      <c r="AAI61" s="462"/>
      <c r="AAJ61" s="462"/>
      <c r="AAK61" s="462"/>
      <c r="AAL61" s="462"/>
      <c r="AAM61" s="462"/>
      <c r="AAN61" s="462"/>
      <c r="AAO61" s="462"/>
      <c r="AAP61" s="462"/>
      <c r="AAQ61" s="462"/>
      <c r="AAR61" s="462"/>
      <c r="AAS61" s="462"/>
      <c r="AAT61" s="462"/>
      <c r="AAU61" s="462"/>
      <c r="AAV61" s="462"/>
      <c r="AAW61" s="462"/>
      <c r="AAX61" s="462"/>
      <c r="AAY61" s="462"/>
      <c r="AAZ61" s="462"/>
      <c r="ABA61" s="462"/>
      <c r="ABB61" s="462"/>
      <c r="ABC61" s="462"/>
      <c r="ABD61" s="462"/>
      <c r="ABE61" s="462"/>
      <c r="ABF61" s="462"/>
      <c r="ABG61" s="462"/>
      <c r="ABH61" s="462"/>
      <c r="ABI61" s="462"/>
      <c r="ABJ61" s="462"/>
      <c r="ABK61" s="462"/>
      <c r="ABL61" s="462"/>
      <c r="ABM61" s="462"/>
      <c r="ABN61" s="462"/>
      <c r="ABO61" s="462"/>
      <c r="ABP61" s="462"/>
      <c r="ABQ61" s="462"/>
      <c r="ABR61" s="462"/>
      <c r="ABS61" s="462"/>
      <c r="ABT61" s="462"/>
      <c r="ABU61" s="462"/>
      <c r="ABV61" s="462"/>
      <c r="ABW61" s="462"/>
      <c r="ABX61" s="462"/>
      <c r="ABY61" s="462"/>
      <c r="ABZ61" s="462"/>
      <c r="ACA61" s="462"/>
      <c r="ACB61" s="462"/>
      <c r="ACC61" s="462"/>
      <c r="ACD61" s="462"/>
      <c r="ACE61" s="462"/>
      <c r="ACF61" s="462"/>
      <c r="ACG61" s="462"/>
      <c r="ACH61" s="462"/>
      <c r="ACI61" s="462"/>
      <c r="ACJ61" s="462"/>
      <c r="ACK61" s="462"/>
      <c r="ACL61" s="462"/>
      <c r="ACM61" s="462"/>
      <c r="ACN61" s="462"/>
      <c r="ACO61" s="462"/>
      <c r="ACP61" s="462"/>
      <c r="ACQ61" s="462"/>
      <c r="ACR61" s="462"/>
      <c r="ACS61" s="462"/>
      <c r="ACT61" s="462"/>
      <c r="ACU61" s="462"/>
      <c r="ACV61" s="462"/>
      <c r="ACW61" s="462"/>
      <c r="ACX61" s="462"/>
      <c r="ACY61" s="462"/>
      <c r="ACZ61" s="462"/>
      <c r="ADA61" s="462"/>
      <c r="ADB61" s="462"/>
      <c r="ADC61" s="462"/>
      <c r="ADD61" s="462"/>
      <c r="ADE61" s="462"/>
      <c r="ADF61" s="462"/>
      <c r="ADG61" s="462"/>
      <c r="ADH61" s="462"/>
      <c r="ADI61" s="462"/>
      <c r="ADJ61" s="462"/>
      <c r="ADK61" s="462"/>
      <c r="ADL61" s="462"/>
      <c r="ADM61" s="462"/>
      <c r="ADN61" s="462"/>
      <c r="ADO61" s="462"/>
      <c r="ADP61" s="462"/>
      <c r="ADQ61" s="462"/>
      <c r="ADR61" s="462"/>
      <c r="ADS61" s="462"/>
      <c r="ADT61" s="462"/>
      <c r="ADU61" s="462"/>
      <c r="ADV61" s="462"/>
      <c r="ADW61" s="462"/>
      <c r="ADX61" s="462"/>
      <c r="ADY61" s="462"/>
      <c r="ADZ61" s="462"/>
      <c r="AEA61" s="462"/>
      <c r="AEB61" s="462"/>
      <c r="AEC61" s="462"/>
      <c r="AED61" s="462"/>
      <c r="AEE61" s="462"/>
      <c r="AEF61" s="462"/>
      <c r="AEG61" s="462"/>
      <c r="AEH61" s="462"/>
      <c r="AEI61" s="462"/>
      <c r="AEJ61" s="462"/>
      <c r="AEK61" s="462"/>
      <c r="AEL61" s="462"/>
      <c r="AEM61" s="462"/>
      <c r="AEN61" s="462"/>
      <c r="AEO61" s="462"/>
      <c r="AEP61" s="462"/>
      <c r="AEQ61" s="462"/>
      <c r="AER61" s="462"/>
      <c r="AES61" s="462"/>
      <c r="AET61" s="462"/>
      <c r="AEU61" s="462"/>
      <c r="AEV61" s="462"/>
      <c r="AEW61" s="462"/>
      <c r="AEX61" s="462"/>
      <c r="AEY61" s="462"/>
      <c r="AEZ61" s="462"/>
      <c r="AFA61" s="462"/>
      <c r="AFB61" s="462"/>
      <c r="AFC61" s="462"/>
      <c r="AFD61" s="462"/>
      <c r="AFE61" s="462"/>
      <c r="AFF61" s="462"/>
      <c r="AFG61" s="462"/>
      <c r="AFH61" s="462"/>
      <c r="AFI61" s="462"/>
      <c r="AFJ61" s="462"/>
      <c r="AFK61" s="462"/>
      <c r="AFL61" s="462"/>
      <c r="AFM61" s="462"/>
      <c r="AFN61" s="462"/>
      <c r="AFO61" s="462"/>
      <c r="AFP61" s="462"/>
      <c r="AFQ61" s="462"/>
      <c r="AFR61" s="462"/>
      <c r="AFS61" s="462"/>
      <c r="AFT61" s="462"/>
      <c r="AFU61" s="462"/>
    </row>
    <row r="62" spans="1:853" s="463" customFormat="1">
      <c r="A62" s="164"/>
      <c r="B62" s="165"/>
      <c r="C62" s="167" t="s">
        <v>153</v>
      </c>
      <c r="D62" s="166"/>
      <c r="E62" s="206">
        <f t="shared" ref="E62:J62" si="34">SUM(E63:E64)</f>
        <v>0</v>
      </c>
      <c r="F62" s="206">
        <f t="shared" si="34"/>
        <v>0</v>
      </c>
      <c r="G62" s="206">
        <f t="shared" si="34"/>
        <v>0</v>
      </c>
      <c r="H62" s="206">
        <f t="shared" si="34"/>
        <v>0</v>
      </c>
      <c r="I62" s="206">
        <f t="shared" si="34"/>
        <v>0</v>
      </c>
      <c r="J62" s="206">
        <f t="shared" si="34"/>
        <v>0</v>
      </c>
      <c r="K62" s="206">
        <f>SUM(K63:K64)</f>
        <v>0</v>
      </c>
      <c r="L62" s="206">
        <f>SUM(L63:L64)</f>
        <v>0</v>
      </c>
      <c r="M62" s="206">
        <f t="shared" ref="M62:BN62" si="35">SUM(M63:M64)</f>
        <v>0</v>
      </c>
      <c r="N62" s="206">
        <f t="shared" si="35"/>
        <v>0</v>
      </c>
      <c r="O62" s="206">
        <f t="shared" si="35"/>
        <v>0</v>
      </c>
      <c r="P62" s="206">
        <f t="shared" si="35"/>
        <v>0</v>
      </c>
      <c r="Q62" s="206">
        <f t="shared" si="35"/>
        <v>0</v>
      </c>
      <c r="R62" s="206">
        <f t="shared" si="35"/>
        <v>0</v>
      </c>
      <c r="S62" s="206">
        <f t="shared" si="35"/>
        <v>0</v>
      </c>
      <c r="T62" s="206">
        <f t="shared" si="35"/>
        <v>0</v>
      </c>
      <c r="U62" s="206">
        <f t="shared" si="35"/>
        <v>0</v>
      </c>
      <c r="V62" s="206">
        <f t="shared" si="35"/>
        <v>0</v>
      </c>
      <c r="W62" s="206">
        <f>SUM(W63:W64)</f>
        <v>0</v>
      </c>
      <c r="X62" s="206">
        <f>SUM(X63:X64)</f>
        <v>0</v>
      </c>
      <c r="Y62" s="206">
        <f>SUM(Y63:Y64)</f>
        <v>0</v>
      </c>
      <c r="Z62" s="206">
        <f>SUM(Z63:Z64)</f>
        <v>0</v>
      </c>
      <c r="AA62" s="206">
        <f t="shared" si="35"/>
        <v>0</v>
      </c>
      <c r="AB62" s="206">
        <f t="shared" si="35"/>
        <v>0</v>
      </c>
      <c r="AC62" s="206">
        <f>SUM(AC63:AC64)</f>
        <v>0</v>
      </c>
      <c r="AD62" s="206">
        <f>SUM(AD63:AD64)</f>
        <v>0</v>
      </c>
      <c r="AE62" s="206">
        <f>SUM(AE63:AE64)</f>
        <v>0</v>
      </c>
      <c r="AF62" s="206">
        <f t="shared" si="35"/>
        <v>0</v>
      </c>
      <c r="AG62" s="206">
        <f t="shared" si="35"/>
        <v>0</v>
      </c>
      <c r="AH62" s="206">
        <f t="shared" si="35"/>
        <v>0</v>
      </c>
      <c r="AI62" s="206">
        <f t="shared" si="35"/>
        <v>0</v>
      </c>
      <c r="AJ62" s="206">
        <f t="shared" si="35"/>
        <v>0</v>
      </c>
      <c r="AK62" s="206">
        <f t="shared" si="35"/>
        <v>0</v>
      </c>
      <c r="AL62" s="206">
        <f t="shared" si="35"/>
        <v>0</v>
      </c>
      <c r="AM62" s="206">
        <f t="shared" si="35"/>
        <v>0</v>
      </c>
      <c r="AN62" s="206">
        <f t="shared" si="35"/>
        <v>0</v>
      </c>
      <c r="AO62" s="206">
        <f t="shared" si="35"/>
        <v>0</v>
      </c>
      <c r="AP62" s="206">
        <f t="shared" si="35"/>
        <v>0</v>
      </c>
      <c r="AQ62" s="206">
        <f t="shared" si="35"/>
        <v>0</v>
      </c>
      <c r="AR62" s="206">
        <f t="shared" si="35"/>
        <v>0</v>
      </c>
      <c r="AS62" s="206">
        <f t="shared" si="35"/>
        <v>0</v>
      </c>
      <c r="AT62" s="206">
        <f t="shared" si="35"/>
        <v>0</v>
      </c>
      <c r="AU62" s="206">
        <f t="shared" si="35"/>
        <v>0</v>
      </c>
      <c r="AV62" s="206">
        <f t="shared" si="35"/>
        <v>0</v>
      </c>
      <c r="AW62" s="206">
        <f t="shared" si="35"/>
        <v>0</v>
      </c>
      <c r="AX62" s="206">
        <f t="shared" si="35"/>
        <v>0</v>
      </c>
      <c r="AY62" s="206">
        <f t="shared" si="35"/>
        <v>0</v>
      </c>
      <c r="AZ62" s="206">
        <f t="shared" si="35"/>
        <v>0</v>
      </c>
      <c r="BA62" s="206">
        <f t="shared" si="35"/>
        <v>0</v>
      </c>
      <c r="BB62" s="206">
        <f t="shared" si="35"/>
        <v>0</v>
      </c>
      <c r="BC62" s="206">
        <f t="shared" si="35"/>
        <v>0</v>
      </c>
      <c r="BD62" s="206">
        <f t="shared" si="35"/>
        <v>0</v>
      </c>
      <c r="BE62" s="206">
        <f t="shared" si="35"/>
        <v>0</v>
      </c>
      <c r="BF62" s="206">
        <f t="shared" si="35"/>
        <v>0</v>
      </c>
      <c r="BG62" s="206">
        <f t="shared" si="35"/>
        <v>0</v>
      </c>
      <c r="BH62" s="206">
        <f t="shared" si="35"/>
        <v>0</v>
      </c>
      <c r="BI62" s="206">
        <f t="shared" si="35"/>
        <v>0</v>
      </c>
      <c r="BJ62" s="206">
        <f t="shared" si="35"/>
        <v>0</v>
      </c>
      <c r="BK62" s="206">
        <f t="shared" si="35"/>
        <v>0</v>
      </c>
      <c r="BL62" s="206">
        <f t="shared" si="35"/>
        <v>0</v>
      </c>
      <c r="BM62" s="206">
        <f t="shared" si="35"/>
        <v>0</v>
      </c>
      <c r="BN62" s="206">
        <f t="shared" si="35"/>
        <v>0</v>
      </c>
      <c r="BO62" s="460"/>
      <c r="BP62" s="460"/>
      <c r="BQ62" s="460"/>
      <c r="BR62" s="460"/>
      <c r="BS62" s="460"/>
      <c r="BT62" s="460"/>
      <c r="BU62" s="460"/>
      <c r="BV62" s="460"/>
      <c r="BW62" s="460"/>
      <c r="BX62" s="460"/>
      <c r="BY62" s="460"/>
      <c r="BZ62" s="460"/>
      <c r="CA62" s="460"/>
      <c r="CB62" s="460"/>
      <c r="CC62" s="460"/>
      <c r="CD62" s="460"/>
      <c r="CE62" s="460"/>
      <c r="CF62" s="460"/>
      <c r="CG62" s="460"/>
      <c r="CH62" s="460"/>
      <c r="CI62" s="460"/>
      <c r="CJ62" s="460"/>
      <c r="CK62" s="460"/>
      <c r="CL62" s="460"/>
      <c r="CM62" s="460"/>
      <c r="CN62" s="460"/>
      <c r="CO62" s="460"/>
      <c r="CP62" s="460"/>
      <c r="CQ62" s="460"/>
      <c r="CR62" s="460"/>
      <c r="CS62" s="460"/>
      <c r="CT62" s="460"/>
      <c r="CU62" s="460"/>
      <c r="CV62" s="460"/>
      <c r="CW62" s="460"/>
      <c r="CX62" s="460"/>
      <c r="CY62" s="460"/>
      <c r="CZ62" s="460"/>
      <c r="DA62" s="460"/>
      <c r="DB62" s="460"/>
      <c r="DC62" s="460"/>
      <c r="DD62" s="460"/>
      <c r="DE62" s="460"/>
      <c r="DF62" s="460"/>
      <c r="DG62" s="460"/>
      <c r="DH62" s="460"/>
      <c r="DI62" s="460"/>
      <c r="DJ62" s="460"/>
      <c r="DK62" s="460"/>
      <c r="DL62" s="460"/>
      <c r="DM62" s="460"/>
      <c r="DN62" s="460"/>
      <c r="DO62" s="460"/>
      <c r="DP62" s="460"/>
      <c r="DQ62" s="460"/>
      <c r="DR62" s="460"/>
      <c r="DS62" s="460"/>
      <c r="DT62" s="460"/>
      <c r="DU62" s="460"/>
      <c r="DV62" s="460"/>
      <c r="DW62" s="460"/>
      <c r="DX62" s="460"/>
      <c r="DY62" s="460"/>
      <c r="DZ62" s="460"/>
      <c r="EA62" s="460"/>
      <c r="EB62" s="460"/>
      <c r="EC62" s="460"/>
      <c r="ED62" s="460"/>
      <c r="EE62" s="460"/>
      <c r="EF62" s="460"/>
      <c r="EG62" s="460"/>
      <c r="EH62" s="460"/>
      <c r="EI62" s="460"/>
      <c r="EJ62" s="460"/>
      <c r="EK62" s="460"/>
      <c r="EL62" s="460"/>
      <c r="EM62" s="460"/>
      <c r="EN62" s="460"/>
      <c r="EO62" s="460"/>
      <c r="EP62" s="460"/>
      <c r="EQ62" s="460"/>
      <c r="ER62" s="460"/>
      <c r="ES62" s="460"/>
      <c r="ET62" s="460"/>
      <c r="EU62" s="460"/>
      <c r="EV62" s="460"/>
      <c r="EW62" s="460"/>
      <c r="EX62" s="460"/>
      <c r="EY62" s="460"/>
      <c r="EZ62" s="460"/>
      <c r="FA62" s="460"/>
      <c r="FB62" s="460"/>
      <c r="FC62" s="460"/>
      <c r="FD62" s="460"/>
      <c r="FE62" s="460"/>
      <c r="FF62" s="460"/>
      <c r="FG62" s="460"/>
      <c r="FH62" s="460"/>
      <c r="FI62" s="460"/>
      <c r="FJ62" s="460"/>
      <c r="FK62" s="460"/>
      <c r="FL62" s="460"/>
      <c r="FM62" s="460"/>
      <c r="FN62" s="460"/>
      <c r="FO62" s="460"/>
      <c r="FP62" s="460"/>
      <c r="FQ62" s="460"/>
      <c r="FR62" s="460"/>
      <c r="FS62" s="460"/>
      <c r="FT62" s="460"/>
      <c r="FU62" s="460"/>
      <c r="FV62" s="460"/>
      <c r="FW62" s="460"/>
      <c r="FX62" s="460"/>
      <c r="FY62" s="460"/>
      <c r="FZ62" s="460"/>
      <c r="GA62" s="460"/>
      <c r="GB62" s="460"/>
      <c r="GC62" s="460"/>
      <c r="GD62" s="460"/>
      <c r="GE62" s="460"/>
      <c r="GF62" s="460"/>
      <c r="GG62" s="460"/>
      <c r="GH62" s="460"/>
      <c r="GI62" s="460"/>
      <c r="GJ62" s="460"/>
      <c r="GK62" s="460"/>
      <c r="GL62" s="460"/>
      <c r="GM62" s="460"/>
      <c r="GN62" s="460"/>
      <c r="GO62" s="460"/>
      <c r="GP62" s="460"/>
      <c r="GQ62" s="460"/>
      <c r="GR62" s="460"/>
      <c r="GS62" s="460"/>
      <c r="GT62" s="460"/>
      <c r="GU62" s="460"/>
      <c r="GV62" s="460"/>
      <c r="GW62" s="460"/>
      <c r="GX62" s="460"/>
      <c r="GY62" s="460"/>
      <c r="GZ62" s="460"/>
      <c r="HA62" s="460"/>
      <c r="HB62" s="460"/>
      <c r="HC62" s="460"/>
      <c r="HD62" s="460"/>
      <c r="HE62" s="460"/>
      <c r="HF62" s="460"/>
      <c r="HG62" s="460"/>
      <c r="HH62" s="460"/>
      <c r="HI62" s="460"/>
      <c r="HJ62" s="460"/>
      <c r="HK62" s="460"/>
      <c r="HL62" s="460"/>
      <c r="HM62" s="460"/>
      <c r="HN62" s="460"/>
      <c r="HO62" s="460"/>
      <c r="HP62" s="460"/>
      <c r="HQ62" s="460"/>
      <c r="HR62" s="460"/>
      <c r="HS62" s="460"/>
      <c r="HT62" s="460"/>
      <c r="HU62" s="460"/>
      <c r="HV62" s="460"/>
      <c r="HW62" s="460"/>
      <c r="HX62" s="460"/>
      <c r="HY62" s="460"/>
      <c r="HZ62" s="460"/>
      <c r="IA62" s="460"/>
      <c r="IB62" s="460"/>
      <c r="IC62" s="460"/>
      <c r="ID62" s="460"/>
      <c r="IE62" s="460"/>
      <c r="IF62" s="460"/>
      <c r="IG62" s="460"/>
      <c r="IH62" s="460"/>
      <c r="II62" s="460"/>
      <c r="IJ62" s="460"/>
      <c r="IK62" s="460"/>
      <c r="IL62" s="460"/>
      <c r="IM62" s="460"/>
      <c r="IN62" s="460"/>
      <c r="IO62" s="460"/>
      <c r="IP62" s="460"/>
      <c r="IQ62" s="460"/>
      <c r="IR62" s="460"/>
      <c r="IS62" s="460"/>
      <c r="IT62" s="460"/>
      <c r="IU62" s="460"/>
      <c r="IV62" s="460"/>
      <c r="IW62" s="460"/>
      <c r="IX62" s="460"/>
      <c r="IY62" s="460"/>
      <c r="IZ62" s="460"/>
      <c r="JA62" s="460"/>
      <c r="JB62" s="460"/>
      <c r="JC62" s="460"/>
      <c r="JD62" s="460"/>
      <c r="JE62" s="460"/>
      <c r="JF62" s="460"/>
      <c r="JG62" s="460"/>
      <c r="JH62" s="460"/>
      <c r="JI62" s="460"/>
      <c r="JJ62" s="460"/>
      <c r="JK62" s="460"/>
      <c r="JL62" s="460"/>
      <c r="JM62" s="460"/>
      <c r="JN62" s="460"/>
      <c r="JO62" s="460"/>
      <c r="JP62" s="460"/>
      <c r="JQ62" s="460"/>
      <c r="JR62" s="460"/>
      <c r="JS62" s="460"/>
      <c r="JT62" s="460"/>
      <c r="JU62" s="460"/>
      <c r="JV62" s="460"/>
      <c r="JW62" s="460"/>
      <c r="JX62" s="460"/>
      <c r="JY62" s="460"/>
      <c r="JZ62" s="460"/>
      <c r="KA62" s="460"/>
      <c r="KB62" s="460"/>
      <c r="KC62" s="460"/>
      <c r="KD62" s="460"/>
      <c r="KE62" s="460"/>
      <c r="KF62" s="460"/>
      <c r="KG62" s="460"/>
      <c r="KH62" s="460"/>
      <c r="KI62" s="460"/>
      <c r="KJ62" s="460"/>
      <c r="KK62" s="460"/>
      <c r="KL62" s="460"/>
      <c r="KM62" s="460"/>
      <c r="KN62" s="460"/>
      <c r="KO62" s="460"/>
      <c r="KP62" s="460"/>
      <c r="KQ62" s="460"/>
      <c r="KR62" s="460"/>
      <c r="KS62" s="460"/>
      <c r="KT62" s="460"/>
      <c r="KU62" s="460"/>
      <c r="KV62" s="460"/>
      <c r="KW62" s="460"/>
      <c r="KX62" s="460"/>
      <c r="KY62" s="460"/>
      <c r="KZ62" s="460"/>
      <c r="LA62" s="460"/>
      <c r="LB62" s="460"/>
      <c r="LC62" s="460"/>
      <c r="LD62" s="460"/>
      <c r="LE62" s="460"/>
      <c r="LF62" s="460"/>
      <c r="LG62" s="460"/>
      <c r="LH62" s="460"/>
      <c r="LI62" s="460"/>
      <c r="LJ62" s="460"/>
      <c r="LK62" s="460"/>
      <c r="LL62" s="460"/>
      <c r="LM62" s="460"/>
      <c r="LN62" s="460"/>
      <c r="LO62" s="460"/>
      <c r="LP62" s="460"/>
      <c r="LQ62" s="460"/>
      <c r="LR62" s="460"/>
      <c r="LS62" s="460"/>
      <c r="LT62" s="460"/>
      <c r="LU62" s="460"/>
      <c r="LV62" s="460"/>
      <c r="LW62" s="460"/>
      <c r="LX62" s="460"/>
      <c r="LY62" s="460"/>
      <c r="LZ62" s="460"/>
      <c r="MA62" s="460"/>
      <c r="MB62" s="460"/>
      <c r="MC62" s="460"/>
      <c r="MD62" s="460"/>
      <c r="ME62" s="460"/>
      <c r="MF62" s="460"/>
      <c r="MG62" s="460"/>
      <c r="MH62" s="460"/>
      <c r="MI62" s="460"/>
      <c r="MJ62" s="460"/>
      <c r="MK62" s="460"/>
      <c r="ML62" s="460"/>
      <c r="MM62" s="460"/>
      <c r="MN62" s="460"/>
      <c r="MO62" s="460"/>
      <c r="MP62" s="460"/>
      <c r="MQ62" s="460"/>
      <c r="MR62" s="460"/>
      <c r="MS62" s="460"/>
      <c r="MT62" s="460"/>
      <c r="MU62" s="460"/>
      <c r="MV62" s="460"/>
      <c r="MW62" s="460"/>
      <c r="MX62" s="460"/>
      <c r="MY62" s="460"/>
      <c r="MZ62" s="460"/>
      <c r="NA62" s="460"/>
      <c r="NB62" s="460"/>
      <c r="NC62" s="460"/>
      <c r="ND62" s="460"/>
      <c r="NE62" s="460"/>
      <c r="NF62" s="460"/>
      <c r="NG62" s="460"/>
      <c r="NH62" s="460"/>
      <c r="NI62" s="460"/>
      <c r="NJ62" s="460"/>
      <c r="NK62" s="460"/>
      <c r="NL62" s="460"/>
      <c r="NM62" s="460"/>
      <c r="NN62" s="460"/>
      <c r="NO62" s="460"/>
      <c r="NP62" s="460"/>
      <c r="NQ62" s="460"/>
      <c r="NR62" s="460"/>
      <c r="NS62" s="460"/>
      <c r="NT62" s="460"/>
      <c r="NU62" s="460"/>
      <c r="NV62" s="460"/>
      <c r="NW62" s="460"/>
      <c r="NX62" s="460"/>
      <c r="NY62" s="460"/>
      <c r="NZ62" s="460"/>
      <c r="OA62" s="460"/>
      <c r="OB62" s="460"/>
      <c r="OC62" s="460"/>
      <c r="OD62" s="460"/>
      <c r="OE62" s="460"/>
      <c r="OF62" s="460"/>
      <c r="OG62" s="460"/>
      <c r="OH62" s="460"/>
      <c r="OI62" s="460"/>
      <c r="OJ62" s="460"/>
      <c r="OK62" s="460"/>
      <c r="OL62" s="460"/>
      <c r="OM62" s="460"/>
      <c r="ON62" s="460"/>
      <c r="OO62" s="460"/>
      <c r="OP62" s="460"/>
      <c r="OQ62" s="460"/>
      <c r="OR62" s="460"/>
      <c r="OS62" s="460"/>
      <c r="OT62" s="460"/>
      <c r="OU62" s="460"/>
      <c r="OV62" s="460"/>
      <c r="OW62" s="460"/>
      <c r="OX62" s="460"/>
      <c r="OY62" s="460"/>
      <c r="OZ62" s="460"/>
      <c r="PA62" s="460"/>
      <c r="PB62" s="460"/>
      <c r="PC62" s="460"/>
      <c r="PD62" s="460"/>
      <c r="PE62" s="460"/>
      <c r="PF62" s="460"/>
      <c r="PG62" s="460"/>
      <c r="PH62" s="460"/>
      <c r="PI62" s="460"/>
      <c r="PJ62" s="460"/>
      <c r="PK62" s="460"/>
      <c r="PL62" s="460"/>
      <c r="PM62" s="460"/>
      <c r="PN62" s="460"/>
      <c r="PO62" s="460"/>
      <c r="PP62" s="460"/>
      <c r="PQ62" s="460"/>
      <c r="PR62" s="460"/>
      <c r="PS62" s="460"/>
      <c r="PT62" s="460"/>
      <c r="PU62" s="460"/>
      <c r="PV62" s="460"/>
      <c r="PW62" s="460"/>
      <c r="PX62" s="460"/>
      <c r="PY62" s="460"/>
      <c r="PZ62" s="460"/>
      <c r="QA62" s="460"/>
      <c r="QB62" s="460"/>
      <c r="QC62" s="460"/>
      <c r="QD62" s="460"/>
      <c r="QE62" s="460"/>
      <c r="QF62" s="460"/>
      <c r="QG62" s="460"/>
      <c r="QH62" s="460"/>
      <c r="QI62" s="460"/>
      <c r="QJ62" s="460"/>
      <c r="QK62" s="460"/>
      <c r="QL62" s="460"/>
      <c r="QM62" s="460"/>
      <c r="QN62" s="460"/>
      <c r="QO62" s="460"/>
      <c r="QP62" s="460"/>
      <c r="QQ62" s="460"/>
      <c r="QR62" s="460"/>
      <c r="QS62" s="460"/>
      <c r="QT62" s="460"/>
      <c r="QU62" s="460"/>
      <c r="QV62" s="460"/>
      <c r="QW62" s="460"/>
      <c r="QX62" s="460"/>
      <c r="QY62" s="460"/>
      <c r="QZ62" s="460"/>
      <c r="RA62" s="460"/>
      <c r="RB62" s="460"/>
      <c r="RC62" s="460"/>
      <c r="RD62" s="460"/>
      <c r="RE62" s="460"/>
      <c r="RF62" s="460"/>
      <c r="RG62" s="460"/>
      <c r="RH62" s="460"/>
      <c r="RI62" s="460"/>
      <c r="RJ62" s="460"/>
      <c r="RK62" s="460"/>
      <c r="RL62" s="460"/>
      <c r="RM62" s="460"/>
      <c r="RN62" s="460"/>
      <c r="RO62" s="460"/>
      <c r="RP62" s="460"/>
      <c r="RQ62" s="460"/>
      <c r="RR62" s="460"/>
      <c r="RS62" s="460"/>
      <c r="RT62" s="460"/>
      <c r="RU62" s="460"/>
      <c r="RV62" s="460"/>
      <c r="RW62" s="460"/>
      <c r="RX62" s="460"/>
      <c r="RY62" s="460"/>
      <c r="RZ62" s="460"/>
      <c r="SA62" s="460"/>
      <c r="SB62" s="460"/>
      <c r="SC62" s="460"/>
      <c r="SD62" s="460"/>
      <c r="SE62" s="460"/>
      <c r="SF62" s="460"/>
      <c r="SG62" s="460"/>
      <c r="SH62" s="460"/>
      <c r="SI62" s="460"/>
      <c r="SJ62" s="460"/>
      <c r="SK62" s="460"/>
      <c r="SL62" s="460"/>
      <c r="SM62" s="460"/>
      <c r="SN62" s="460"/>
      <c r="SO62" s="460"/>
      <c r="SP62" s="460"/>
      <c r="SQ62" s="460"/>
      <c r="SR62" s="460"/>
      <c r="SS62" s="460"/>
      <c r="ST62" s="460"/>
      <c r="SU62" s="460"/>
      <c r="SV62" s="460"/>
      <c r="SW62" s="460"/>
      <c r="SX62" s="460"/>
      <c r="SY62" s="460"/>
      <c r="SZ62" s="460"/>
      <c r="TA62" s="460"/>
      <c r="TB62" s="460"/>
      <c r="TC62" s="460"/>
      <c r="TD62" s="460"/>
      <c r="TE62" s="460"/>
      <c r="TF62" s="460"/>
      <c r="TG62" s="460"/>
      <c r="TH62" s="460"/>
      <c r="TI62" s="460"/>
      <c r="TJ62" s="460"/>
      <c r="TK62" s="460"/>
      <c r="TL62" s="460"/>
      <c r="TM62" s="460"/>
      <c r="TN62" s="460"/>
      <c r="TO62" s="460"/>
      <c r="TP62" s="460"/>
      <c r="TQ62" s="460"/>
      <c r="TR62" s="460"/>
      <c r="TS62" s="460"/>
      <c r="TT62" s="460"/>
      <c r="TU62" s="460"/>
      <c r="TV62" s="460"/>
      <c r="TW62" s="460"/>
      <c r="TX62" s="460"/>
      <c r="TY62" s="460"/>
      <c r="TZ62" s="460"/>
      <c r="UA62" s="460"/>
      <c r="UB62" s="460"/>
      <c r="UC62" s="460"/>
      <c r="UD62" s="460"/>
      <c r="UE62" s="460"/>
      <c r="UF62" s="460"/>
      <c r="UG62" s="460"/>
      <c r="UH62" s="460"/>
      <c r="UI62" s="460"/>
      <c r="UJ62" s="460"/>
      <c r="UK62" s="460"/>
      <c r="UL62" s="460"/>
      <c r="UM62" s="460"/>
      <c r="UN62" s="460"/>
      <c r="UO62" s="460"/>
      <c r="UP62" s="460"/>
      <c r="UQ62" s="460"/>
      <c r="UR62" s="460"/>
      <c r="US62" s="460"/>
      <c r="UT62" s="460"/>
      <c r="UU62" s="460"/>
      <c r="UV62" s="460"/>
      <c r="UW62" s="460"/>
      <c r="UX62" s="460"/>
      <c r="UY62" s="460"/>
      <c r="UZ62" s="460"/>
      <c r="VA62" s="460"/>
      <c r="VB62" s="460"/>
      <c r="VC62" s="460"/>
      <c r="VD62" s="460"/>
      <c r="VE62" s="460"/>
      <c r="VF62" s="460"/>
      <c r="VG62" s="460"/>
      <c r="VH62" s="460"/>
      <c r="VI62" s="460"/>
      <c r="VJ62" s="460"/>
      <c r="VK62" s="460"/>
      <c r="VL62" s="460"/>
      <c r="VM62" s="460"/>
      <c r="VN62" s="460"/>
      <c r="VO62" s="460"/>
      <c r="VP62" s="460"/>
      <c r="VQ62" s="460"/>
      <c r="VR62" s="460"/>
      <c r="VS62" s="460"/>
      <c r="VT62" s="460"/>
      <c r="VU62" s="460"/>
      <c r="VV62" s="460"/>
      <c r="VW62" s="460"/>
      <c r="VX62" s="460"/>
      <c r="VY62" s="460"/>
      <c r="VZ62" s="460"/>
      <c r="WA62" s="460"/>
      <c r="WB62" s="460"/>
      <c r="WC62" s="460"/>
      <c r="WD62" s="460"/>
      <c r="WE62" s="460"/>
      <c r="WF62" s="460"/>
      <c r="WG62" s="460"/>
      <c r="WH62" s="460"/>
      <c r="WI62" s="460"/>
      <c r="WJ62" s="460"/>
      <c r="WK62" s="460"/>
      <c r="WL62" s="460"/>
      <c r="WM62" s="460"/>
      <c r="WN62" s="460"/>
      <c r="WO62" s="460"/>
      <c r="WP62" s="460"/>
      <c r="WQ62" s="460"/>
      <c r="WR62" s="460"/>
      <c r="WS62" s="460"/>
      <c r="WT62" s="460"/>
      <c r="WU62" s="460"/>
      <c r="WV62" s="460"/>
      <c r="WW62" s="460"/>
      <c r="WX62" s="460"/>
      <c r="WY62" s="460"/>
      <c r="WZ62" s="460"/>
      <c r="XA62" s="460"/>
      <c r="XB62" s="460"/>
      <c r="XC62" s="460"/>
      <c r="XD62" s="460"/>
      <c r="XE62" s="460"/>
      <c r="XF62" s="460"/>
      <c r="XG62" s="460"/>
      <c r="XH62" s="460"/>
      <c r="XI62" s="460"/>
      <c r="XJ62" s="460"/>
      <c r="XK62" s="460"/>
      <c r="XL62" s="460"/>
      <c r="XM62" s="460"/>
      <c r="XN62" s="460"/>
      <c r="XO62" s="460"/>
      <c r="XP62" s="460"/>
      <c r="XQ62" s="460"/>
      <c r="XR62" s="460"/>
      <c r="XS62" s="460"/>
      <c r="XT62" s="460"/>
      <c r="XU62" s="460"/>
      <c r="XV62" s="460"/>
      <c r="XW62" s="460"/>
      <c r="XX62" s="460"/>
      <c r="XY62" s="460"/>
      <c r="XZ62" s="460"/>
      <c r="YA62" s="460"/>
      <c r="YB62" s="460"/>
      <c r="YC62" s="460"/>
      <c r="YD62" s="460"/>
      <c r="YE62" s="460"/>
      <c r="YF62" s="460"/>
      <c r="YG62" s="460"/>
      <c r="YH62" s="460"/>
      <c r="YI62" s="460"/>
      <c r="YJ62" s="460"/>
      <c r="YK62" s="460"/>
      <c r="YL62" s="460"/>
      <c r="YM62" s="460"/>
      <c r="YN62" s="460"/>
      <c r="YO62" s="460"/>
      <c r="YP62" s="460"/>
      <c r="YQ62" s="460"/>
      <c r="YR62" s="460"/>
      <c r="YS62" s="460"/>
      <c r="YT62" s="460"/>
      <c r="YU62" s="460"/>
      <c r="YV62" s="460"/>
      <c r="YW62" s="460"/>
      <c r="YX62" s="460"/>
      <c r="YY62" s="460"/>
      <c r="YZ62" s="460"/>
      <c r="ZA62" s="460"/>
      <c r="ZB62" s="460"/>
      <c r="ZC62" s="460"/>
      <c r="ZD62" s="460"/>
      <c r="ZE62" s="460"/>
      <c r="ZF62" s="460"/>
      <c r="ZG62" s="460"/>
      <c r="ZH62" s="460"/>
      <c r="ZI62" s="460"/>
      <c r="ZJ62" s="460"/>
      <c r="ZK62" s="460"/>
      <c r="ZL62" s="460"/>
      <c r="ZM62" s="460"/>
      <c r="ZN62" s="460"/>
      <c r="ZO62" s="460"/>
      <c r="ZP62" s="460"/>
      <c r="ZQ62" s="460"/>
      <c r="ZR62" s="460"/>
      <c r="ZS62" s="460"/>
      <c r="ZT62" s="460"/>
      <c r="ZU62" s="460"/>
      <c r="ZV62" s="460"/>
      <c r="ZW62" s="460"/>
      <c r="ZX62" s="460"/>
      <c r="ZY62" s="460"/>
      <c r="ZZ62" s="460"/>
      <c r="AAA62" s="460"/>
      <c r="AAB62" s="460"/>
      <c r="AAC62" s="460"/>
      <c r="AAD62" s="460"/>
      <c r="AAE62" s="460"/>
      <c r="AAF62" s="460"/>
      <c r="AAG62" s="460"/>
      <c r="AAH62" s="460"/>
      <c r="AAI62" s="460"/>
      <c r="AAJ62" s="460"/>
      <c r="AAK62" s="460"/>
      <c r="AAL62" s="460"/>
      <c r="AAM62" s="460"/>
      <c r="AAN62" s="460"/>
      <c r="AAO62" s="460"/>
      <c r="AAP62" s="460"/>
      <c r="AAQ62" s="460"/>
      <c r="AAR62" s="460"/>
      <c r="AAS62" s="460"/>
      <c r="AAT62" s="460"/>
      <c r="AAU62" s="460"/>
      <c r="AAV62" s="460"/>
      <c r="AAW62" s="460"/>
      <c r="AAX62" s="460"/>
      <c r="AAY62" s="460"/>
      <c r="AAZ62" s="460"/>
      <c r="ABA62" s="460"/>
      <c r="ABB62" s="460"/>
      <c r="ABC62" s="460"/>
      <c r="ABD62" s="460"/>
      <c r="ABE62" s="460"/>
      <c r="ABF62" s="460"/>
      <c r="ABG62" s="460"/>
      <c r="ABH62" s="460"/>
      <c r="ABI62" s="460"/>
      <c r="ABJ62" s="460"/>
      <c r="ABK62" s="460"/>
      <c r="ABL62" s="460"/>
      <c r="ABM62" s="460"/>
      <c r="ABN62" s="460"/>
      <c r="ABO62" s="460"/>
      <c r="ABP62" s="460"/>
      <c r="ABQ62" s="460"/>
      <c r="ABR62" s="460"/>
      <c r="ABS62" s="460"/>
      <c r="ABT62" s="460"/>
      <c r="ABU62" s="460"/>
      <c r="ABV62" s="460"/>
      <c r="ABW62" s="460"/>
      <c r="ABX62" s="460"/>
      <c r="ABY62" s="460"/>
      <c r="ABZ62" s="460"/>
      <c r="ACA62" s="460"/>
      <c r="ACB62" s="460"/>
      <c r="ACC62" s="460"/>
      <c r="ACD62" s="460"/>
      <c r="ACE62" s="460"/>
      <c r="ACF62" s="460"/>
      <c r="ACG62" s="460"/>
      <c r="ACH62" s="460"/>
      <c r="ACI62" s="460"/>
      <c r="ACJ62" s="460"/>
      <c r="ACK62" s="460"/>
      <c r="ACL62" s="460"/>
      <c r="ACM62" s="460"/>
      <c r="ACN62" s="460"/>
      <c r="ACO62" s="460"/>
      <c r="ACP62" s="460"/>
      <c r="ACQ62" s="460"/>
      <c r="ACR62" s="460"/>
      <c r="ACS62" s="460"/>
      <c r="ACT62" s="460"/>
      <c r="ACU62" s="460"/>
      <c r="ACV62" s="460"/>
      <c r="ACW62" s="460"/>
      <c r="ACX62" s="460"/>
      <c r="ACY62" s="460"/>
      <c r="ACZ62" s="460"/>
      <c r="ADA62" s="460"/>
      <c r="ADB62" s="460"/>
      <c r="ADC62" s="460"/>
      <c r="ADD62" s="460"/>
      <c r="ADE62" s="460"/>
      <c r="ADF62" s="460"/>
      <c r="ADG62" s="460"/>
      <c r="ADH62" s="460"/>
      <c r="ADI62" s="460"/>
      <c r="ADJ62" s="460"/>
      <c r="ADK62" s="460"/>
      <c r="ADL62" s="460"/>
      <c r="ADM62" s="460"/>
      <c r="ADN62" s="460"/>
      <c r="ADO62" s="460"/>
      <c r="ADP62" s="460"/>
      <c r="ADQ62" s="460"/>
      <c r="ADR62" s="460"/>
      <c r="ADS62" s="460"/>
      <c r="ADT62" s="460"/>
      <c r="ADU62" s="460"/>
      <c r="ADV62" s="460"/>
      <c r="ADW62" s="460"/>
      <c r="ADX62" s="460"/>
      <c r="ADY62" s="460"/>
      <c r="ADZ62" s="460"/>
      <c r="AEA62" s="460"/>
      <c r="AEB62" s="460"/>
      <c r="AEC62" s="460"/>
      <c r="AED62" s="460"/>
      <c r="AEE62" s="460"/>
      <c r="AEF62" s="460"/>
      <c r="AEG62" s="460"/>
      <c r="AEH62" s="460"/>
      <c r="AEI62" s="460"/>
      <c r="AEJ62" s="460"/>
      <c r="AEK62" s="460"/>
      <c r="AEL62" s="460"/>
      <c r="AEM62" s="460"/>
      <c r="AEN62" s="460"/>
      <c r="AEO62" s="460"/>
      <c r="AEP62" s="460"/>
      <c r="AEQ62" s="460"/>
      <c r="AER62" s="460"/>
      <c r="AES62" s="460"/>
      <c r="AET62" s="460"/>
      <c r="AEU62" s="460"/>
      <c r="AEV62" s="460"/>
      <c r="AEW62" s="460"/>
      <c r="AEX62" s="460"/>
      <c r="AEY62" s="460"/>
      <c r="AEZ62" s="460"/>
      <c r="AFA62" s="460"/>
      <c r="AFB62" s="460"/>
      <c r="AFC62" s="460"/>
      <c r="AFD62" s="460"/>
      <c r="AFE62" s="460"/>
      <c r="AFF62" s="460"/>
      <c r="AFG62" s="460"/>
      <c r="AFH62" s="460"/>
      <c r="AFI62" s="460"/>
      <c r="AFJ62" s="460"/>
      <c r="AFK62" s="460"/>
      <c r="AFL62" s="460"/>
      <c r="AFM62" s="460"/>
      <c r="AFN62" s="460"/>
      <c r="AFO62" s="460"/>
      <c r="AFP62" s="460"/>
      <c r="AFQ62" s="460"/>
      <c r="AFR62" s="460"/>
      <c r="AFS62" s="460"/>
      <c r="AFT62" s="460"/>
      <c r="AFU62" s="460"/>
    </row>
    <row r="63" spans="1:853" s="469" customFormat="1">
      <c r="A63" s="10"/>
      <c r="B63" s="21"/>
      <c r="C63" s="22"/>
      <c r="D63" s="11" t="s">
        <v>11</v>
      </c>
      <c r="E63" s="380">
        <f>SUMIF($G$2:$BN$2,E$2,($G63:$BN63))</f>
        <v>0</v>
      </c>
      <c r="F63" s="380">
        <f>SUMIF($G$2:$BN$2,F$2,($G63:$BN63))</f>
        <v>0</v>
      </c>
      <c r="G63" s="207">
        <v>0</v>
      </c>
      <c r="H63" s="207">
        <v>0</v>
      </c>
      <c r="I63" s="207">
        <v>0</v>
      </c>
      <c r="J63" s="207">
        <v>0</v>
      </c>
      <c r="K63" s="207">
        <v>0</v>
      </c>
      <c r="L63" s="207">
        <v>0</v>
      </c>
      <c r="M63" s="207">
        <v>0</v>
      </c>
      <c r="N63" s="207">
        <v>0</v>
      </c>
      <c r="O63" s="207">
        <v>0</v>
      </c>
      <c r="P63" s="207">
        <v>0</v>
      </c>
      <c r="Q63" s="207">
        <v>0</v>
      </c>
      <c r="R63" s="207">
        <v>0</v>
      </c>
      <c r="S63" s="207">
        <v>0</v>
      </c>
      <c r="T63" s="207">
        <v>0</v>
      </c>
      <c r="U63" s="207">
        <v>0</v>
      </c>
      <c r="V63" s="207">
        <v>0</v>
      </c>
      <c r="W63" s="207">
        <v>0</v>
      </c>
      <c r="X63" s="207">
        <v>0</v>
      </c>
      <c r="Y63" s="207">
        <v>0</v>
      </c>
      <c r="Z63" s="207">
        <v>0</v>
      </c>
      <c r="AA63" s="207">
        <v>0</v>
      </c>
      <c r="AB63" s="207">
        <v>0</v>
      </c>
      <c r="AC63" s="207">
        <v>0</v>
      </c>
      <c r="AD63" s="207">
        <v>0</v>
      </c>
      <c r="AE63" s="207">
        <v>0</v>
      </c>
      <c r="AF63" s="207">
        <v>0</v>
      </c>
      <c r="AG63" s="207">
        <v>0</v>
      </c>
      <c r="AH63" s="207">
        <v>0</v>
      </c>
      <c r="AI63" s="207">
        <v>0</v>
      </c>
      <c r="AJ63" s="207">
        <v>0</v>
      </c>
      <c r="AK63" s="207">
        <v>0</v>
      </c>
      <c r="AL63" s="207">
        <v>0</v>
      </c>
      <c r="AM63" s="207">
        <v>0</v>
      </c>
      <c r="AN63" s="207">
        <v>0</v>
      </c>
      <c r="AO63" s="207">
        <v>0</v>
      </c>
      <c r="AP63" s="207">
        <v>0</v>
      </c>
      <c r="AQ63" s="207">
        <v>0</v>
      </c>
      <c r="AR63" s="207">
        <v>0</v>
      </c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207"/>
      <c r="BN63" s="207"/>
      <c r="BO63" s="462"/>
      <c r="BP63" s="462"/>
      <c r="BQ63" s="462"/>
      <c r="BR63" s="462"/>
      <c r="BS63" s="462"/>
      <c r="BT63" s="462"/>
      <c r="BU63" s="462"/>
      <c r="BV63" s="462"/>
      <c r="BW63" s="462"/>
      <c r="BX63" s="462"/>
      <c r="BY63" s="462"/>
      <c r="BZ63" s="462"/>
      <c r="CA63" s="462"/>
      <c r="CB63" s="462"/>
      <c r="CC63" s="462"/>
      <c r="CD63" s="462"/>
      <c r="CE63" s="462"/>
      <c r="CF63" s="462"/>
      <c r="CG63" s="462"/>
      <c r="CH63" s="462"/>
      <c r="CI63" s="462"/>
      <c r="CJ63" s="462"/>
      <c r="CK63" s="462"/>
      <c r="CL63" s="462"/>
      <c r="CM63" s="462"/>
      <c r="CN63" s="462"/>
      <c r="CO63" s="462"/>
      <c r="CP63" s="462"/>
      <c r="CQ63" s="462"/>
      <c r="CR63" s="462"/>
      <c r="CS63" s="462"/>
      <c r="CT63" s="462"/>
      <c r="CU63" s="462"/>
      <c r="CV63" s="462"/>
      <c r="CW63" s="462"/>
      <c r="CX63" s="462"/>
      <c r="CY63" s="462"/>
      <c r="CZ63" s="462"/>
      <c r="DA63" s="462"/>
      <c r="DB63" s="462"/>
      <c r="DC63" s="462"/>
      <c r="DD63" s="462"/>
      <c r="DE63" s="462"/>
      <c r="DF63" s="462"/>
      <c r="DG63" s="462"/>
      <c r="DH63" s="462"/>
      <c r="DI63" s="462"/>
      <c r="DJ63" s="462"/>
      <c r="DK63" s="462"/>
      <c r="DL63" s="462"/>
      <c r="DM63" s="462"/>
      <c r="DN63" s="462"/>
      <c r="DO63" s="462"/>
      <c r="DP63" s="462"/>
      <c r="DQ63" s="462"/>
      <c r="DR63" s="462"/>
      <c r="DS63" s="462"/>
      <c r="DT63" s="462"/>
      <c r="DU63" s="462"/>
      <c r="DV63" s="462"/>
      <c r="DW63" s="462"/>
      <c r="DX63" s="462"/>
      <c r="DY63" s="462"/>
      <c r="DZ63" s="462"/>
      <c r="EA63" s="462"/>
      <c r="EB63" s="462"/>
      <c r="EC63" s="462"/>
      <c r="ED63" s="462"/>
      <c r="EE63" s="462"/>
      <c r="EF63" s="462"/>
      <c r="EG63" s="462"/>
      <c r="EH63" s="462"/>
      <c r="EI63" s="462"/>
      <c r="EJ63" s="462"/>
      <c r="EK63" s="462"/>
      <c r="EL63" s="462"/>
      <c r="EM63" s="462"/>
      <c r="EN63" s="462"/>
      <c r="EO63" s="462"/>
      <c r="EP63" s="462"/>
      <c r="EQ63" s="462"/>
      <c r="ER63" s="462"/>
      <c r="ES63" s="462"/>
      <c r="ET63" s="462"/>
      <c r="EU63" s="462"/>
      <c r="EV63" s="462"/>
      <c r="EW63" s="462"/>
      <c r="EX63" s="462"/>
      <c r="EY63" s="462"/>
      <c r="EZ63" s="462"/>
      <c r="FA63" s="462"/>
      <c r="FB63" s="462"/>
      <c r="FC63" s="462"/>
      <c r="FD63" s="462"/>
      <c r="FE63" s="462"/>
      <c r="FF63" s="462"/>
      <c r="FG63" s="462"/>
      <c r="FH63" s="462"/>
      <c r="FI63" s="462"/>
      <c r="FJ63" s="462"/>
      <c r="FK63" s="462"/>
      <c r="FL63" s="462"/>
      <c r="FM63" s="462"/>
      <c r="FN63" s="462"/>
      <c r="FO63" s="462"/>
      <c r="FP63" s="462"/>
      <c r="FQ63" s="462"/>
      <c r="FR63" s="462"/>
      <c r="FS63" s="462"/>
      <c r="FT63" s="462"/>
      <c r="FU63" s="462"/>
      <c r="FV63" s="462"/>
      <c r="FW63" s="462"/>
      <c r="FX63" s="462"/>
      <c r="FY63" s="462"/>
      <c r="FZ63" s="462"/>
      <c r="GA63" s="462"/>
      <c r="GB63" s="462"/>
      <c r="GC63" s="462"/>
      <c r="GD63" s="462"/>
      <c r="GE63" s="462"/>
      <c r="GF63" s="462"/>
      <c r="GG63" s="462"/>
      <c r="GH63" s="462"/>
      <c r="GI63" s="462"/>
      <c r="GJ63" s="462"/>
      <c r="GK63" s="462"/>
      <c r="GL63" s="462"/>
      <c r="GM63" s="462"/>
      <c r="GN63" s="462"/>
      <c r="GO63" s="462"/>
      <c r="GP63" s="462"/>
      <c r="GQ63" s="462"/>
      <c r="GR63" s="462"/>
      <c r="GS63" s="462"/>
      <c r="GT63" s="462"/>
      <c r="GU63" s="462"/>
      <c r="GV63" s="462"/>
      <c r="GW63" s="462"/>
      <c r="GX63" s="462"/>
      <c r="GY63" s="462"/>
      <c r="GZ63" s="462"/>
      <c r="HA63" s="462"/>
      <c r="HB63" s="462"/>
      <c r="HC63" s="462"/>
      <c r="HD63" s="462"/>
      <c r="HE63" s="462"/>
      <c r="HF63" s="462"/>
      <c r="HG63" s="462"/>
      <c r="HH63" s="462"/>
      <c r="HI63" s="462"/>
      <c r="HJ63" s="462"/>
      <c r="HK63" s="462"/>
      <c r="HL63" s="462"/>
      <c r="HM63" s="462"/>
      <c r="HN63" s="462"/>
      <c r="HO63" s="462"/>
      <c r="HP63" s="462"/>
      <c r="HQ63" s="462"/>
      <c r="HR63" s="462"/>
      <c r="HS63" s="462"/>
      <c r="HT63" s="462"/>
      <c r="HU63" s="462"/>
      <c r="HV63" s="462"/>
      <c r="HW63" s="462"/>
      <c r="HX63" s="462"/>
      <c r="HY63" s="462"/>
      <c r="HZ63" s="462"/>
      <c r="IA63" s="462"/>
      <c r="IB63" s="462"/>
      <c r="IC63" s="462"/>
      <c r="ID63" s="462"/>
      <c r="IE63" s="462"/>
      <c r="IF63" s="462"/>
      <c r="IG63" s="462"/>
      <c r="IH63" s="462"/>
      <c r="II63" s="462"/>
      <c r="IJ63" s="462"/>
      <c r="IK63" s="462"/>
      <c r="IL63" s="462"/>
      <c r="IM63" s="462"/>
      <c r="IN63" s="462"/>
      <c r="IO63" s="462"/>
      <c r="IP63" s="462"/>
      <c r="IQ63" s="462"/>
      <c r="IR63" s="462"/>
      <c r="IS63" s="462"/>
      <c r="IT63" s="462"/>
      <c r="IU63" s="462"/>
      <c r="IV63" s="462"/>
      <c r="IW63" s="462"/>
      <c r="IX63" s="462"/>
      <c r="IY63" s="462"/>
      <c r="IZ63" s="462"/>
      <c r="JA63" s="462"/>
      <c r="JB63" s="462"/>
      <c r="JC63" s="462"/>
      <c r="JD63" s="462"/>
      <c r="JE63" s="462"/>
      <c r="JF63" s="462"/>
      <c r="JG63" s="462"/>
      <c r="JH63" s="462"/>
      <c r="JI63" s="462"/>
      <c r="JJ63" s="462"/>
      <c r="JK63" s="462"/>
      <c r="JL63" s="462"/>
      <c r="JM63" s="462"/>
      <c r="JN63" s="462"/>
      <c r="JO63" s="462"/>
      <c r="JP63" s="462"/>
      <c r="JQ63" s="462"/>
      <c r="JR63" s="462"/>
      <c r="JS63" s="462"/>
      <c r="JT63" s="462"/>
      <c r="JU63" s="462"/>
      <c r="JV63" s="462"/>
      <c r="JW63" s="462"/>
      <c r="JX63" s="462"/>
      <c r="JY63" s="462"/>
      <c r="JZ63" s="462"/>
      <c r="KA63" s="462"/>
      <c r="KB63" s="462"/>
      <c r="KC63" s="462"/>
      <c r="KD63" s="462"/>
      <c r="KE63" s="462"/>
      <c r="KF63" s="462"/>
      <c r="KG63" s="462"/>
      <c r="KH63" s="462"/>
      <c r="KI63" s="462"/>
      <c r="KJ63" s="462"/>
      <c r="KK63" s="462"/>
      <c r="KL63" s="462"/>
      <c r="KM63" s="462"/>
      <c r="KN63" s="462"/>
      <c r="KO63" s="462"/>
      <c r="KP63" s="462"/>
      <c r="KQ63" s="462"/>
      <c r="KR63" s="462"/>
      <c r="KS63" s="462"/>
      <c r="KT63" s="462"/>
      <c r="KU63" s="462"/>
      <c r="KV63" s="462"/>
      <c r="KW63" s="462"/>
      <c r="KX63" s="462"/>
      <c r="KY63" s="462"/>
      <c r="KZ63" s="462"/>
      <c r="LA63" s="462"/>
      <c r="LB63" s="462"/>
      <c r="LC63" s="462"/>
      <c r="LD63" s="462"/>
      <c r="LE63" s="462"/>
      <c r="LF63" s="462"/>
      <c r="LG63" s="462"/>
      <c r="LH63" s="462"/>
      <c r="LI63" s="462"/>
      <c r="LJ63" s="462"/>
      <c r="LK63" s="462"/>
      <c r="LL63" s="462"/>
      <c r="LM63" s="462"/>
      <c r="LN63" s="462"/>
      <c r="LO63" s="462"/>
      <c r="LP63" s="462"/>
      <c r="LQ63" s="462"/>
      <c r="LR63" s="462"/>
      <c r="LS63" s="462"/>
      <c r="LT63" s="462"/>
      <c r="LU63" s="462"/>
      <c r="LV63" s="462"/>
      <c r="LW63" s="462"/>
      <c r="LX63" s="462"/>
      <c r="LY63" s="462"/>
      <c r="LZ63" s="462"/>
      <c r="MA63" s="462"/>
      <c r="MB63" s="462"/>
      <c r="MC63" s="462"/>
      <c r="MD63" s="462"/>
      <c r="ME63" s="462"/>
      <c r="MF63" s="462"/>
      <c r="MG63" s="462"/>
      <c r="MH63" s="462"/>
      <c r="MI63" s="462"/>
      <c r="MJ63" s="462"/>
      <c r="MK63" s="462"/>
      <c r="ML63" s="462"/>
      <c r="MM63" s="462"/>
      <c r="MN63" s="462"/>
      <c r="MO63" s="462"/>
      <c r="MP63" s="462"/>
      <c r="MQ63" s="462"/>
      <c r="MR63" s="462"/>
      <c r="MS63" s="462"/>
      <c r="MT63" s="462"/>
      <c r="MU63" s="462"/>
      <c r="MV63" s="462"/>
      <c r="MW63" s="462"/>
      <c r="MX63" s="462"/>
      <c r="MY63" s="462"/>
      <c r="MZ63" s="462"/>
      <c r="NA63" s="462"/>
      <c r="NB63" s="462"/>
      <c r="NC63" s="462"/>
      <c r="ND63" s="462"/>
      <c r="NE63" s="462"/>
      <c r="NF63" s="462"/>
      <c r="NG63" s="462"/>
      <c r="NH63" s="462"/>
      <c r="NI63" s="462"/>
      <c r="NJ63" s="462"/>
      <c r="NK63" s="462"/>
      <c r="NL63" s="462"/>
      <c r="NM63" s="462"/>
      <c r="NN63" s="462"/>
      <c r="NO63" s="462"/>
      <c r="NP63" s="462"/>
      <c r="NQ63" s="462"/>
      <c r="NR63" s="462"/>
      <c r="NS63" s="462"/>
      <c r="NT63" s="462"/>
      <c r="NU63" s="462"/>
      <c r="NV63" s="462"/>
      <c r="NW63" s="462"/>
      <c r="NX63" s="462"/>
      <c r="NY63" s="462"/>
      <c r="NZ63" s="462"/>
      <c r="OA63" s="462"/>
      <c r="OB63" s="462"/>
      <c r="OC63" s="462"/>
      <c r="OD63" s="462"/>
      <c r="OE63" s="462"/>
      <c r="OF63" s="462"/>
      <c r="OG63" s="462"/>
      <c r="OH63" s="462"/>
      <c r="OI63" s="462"/>
      <c r="OJ63" s="462"/>
      <c r="OK63" s="462"/>
      <c r="OL63" s="462"/>
      <c r="OM63" s="462"/>
      <c r="ON63" s="462"/>
      <c r="OO63" s="462"/>
      <c r="OP63" s="462"/>
      <c r="OQ63" s="462"/>
      <c r="OR63" s="462"/>
      <c r="OS63" s="462"/>
      <c r="OT63" s="462"/>
      <c r="OU63" s="462"/>
      <c r="OV63" s="462"/>
      <c r="OW63" s="462"/>
      <c r="OX63" s="462"/>
      <c r="OY63" s="462"/>
      <c r="OZ63" s="462"/>
      <c r="PA63" s="462"/>
      <c r="PB63" s="462"/>
      <c r="PC63" s="462"/>
      <c r="PD63" s="462"/>
      <c r="PE63" s="462"/>
      <c r="PF63" s="462"/>
      <c r="PG63" s="462"/>
      <c r="PH63" s="462"/>
      <c r="PI63" s="462"/>
      <c r="PJ63" s="462"/>
      <c r="PK63" s="462"/>
      <c r="PL63" s="462"/>
      <c r="PM63" s="462"/>
      <c r="PN63" s="462"/>
      <c r="PO63" s="462"/>
      <c r="PP63" s="462"/>
      <c r="PQ63" s="462"/>
      <c r="PR63" s="462"/>
      <c r="PS63" s="462"/>
      <c r="PT63" s="462"/>
      <c r="PU63" s="462"/>
      <c r="PV63" s="462"/>
      <c r="PW63" s="462"/>
      <c r="PX63" s="462"/>
      <c r="PY63" s="462"/>
      <c r="PZ63" s="462"/>
      <c r="QA63" s="462"/>
      <c r="QB63" s="462"/>
      <c r="QC63" s="462"/>
      <c r="QD63" s="462"/>
      <c r="QE63" s="462"/>
      <c r="QF63" s="462"/>
      <c r="QG63" s="462"/>
      <c r="QH63" s="462"/>
      <c r="QI63" s="462"/>
      <c r="QJ63" s="462"/>
      <c r="QK63" s="462"/>
      <c r="QL63" s="462"/>
      <c r="QM63" s="462"/>
      <c r="QN63" s="462"/>
      <c r="QO63" s="462"/>
      <c r="QP63" s="462"/>
      <c r="QQ63" s="462"/>
      <c r="QR63" s="462"/>
      <c r="QS63" s="462"/>
      <c r="QT63" s="462"/>
      <c r="QU63" s="462"/>
      <c r="QV63" s="462"/>
      <c r="QW63" s="462"/>
      <c r="QX63" s="462"/>
      <c r="QY63" s="462"/>
      <c r="QZ63" s="462"/>
      <c r="RA63" s="462"/>
      <c r="RB63" s="462"/>
      <c r="RC63" s="462"/>
      <c r="RD63" s="462"/>
      <c r="RE63" s="462"/>
      <c r="RF63" s="462"/>
      <c r="RG63" s="462"/>
      <c r="RH63" s="462"/>
      <c r="RI63" s="462"/>
      <c r="RJ63" s="462"/>
      <c r="RK63" s="462"/>
      <c r="RL63" s="462"/>
      <c r="RM63" s="462"/>
      <c r="RN63" s="462"/>
      <c r="RO63" s="462"/>
      <c r="RP63" s="462"/>
      <c r="RQ63" s="462"/>
      <c r="RR63" s="462"/>
      <c r="RS63" s="462"/>
      <c r="RT63" s="462"/>
      <c r="RU63" s="462"/>
      <c r="RV63" s="462"/>
      <c r="RW63" s="462"/>
      <c r="RX63" s="462"/>
      <c r="RY63" s="462"/>
      <c r="RZ63" s="462"/>
      <c r="SA63" s="462"/>
      <c r="SB63" s="462"/>
      <c r="SC63" s="462"/>
      <c r="SD63" s="462"/>
      <c r="SE63" s="462"/>
      <c r="SF63" s="462"/>
      <c r="SG63" s="462"/>
      <c r="SH63" s="462"/>
      <c r="SI63" s="462"/>
      <c r="SJ63" s="462"/>
      <c r="SK63" s="462"/>
      <c r="SL63" s="462"/>
      <c r="SM63" s="462"/>
      <c r="SN63" s="462"/>
      <c r="SO63" s="462"/>
      <c r="SP63" s="462"/>
      <c r="SQ63" s="462"/>
      <c r="SR63" s="462"/>
      <c r="SS63" s="462"/>
      <c r="ST63" s="462"/>
      <c r="SU63" s="462"/>
      <c r="SV63" s="462"/>
      <c r="SW63" s="462"/>
      <c r="SX63" s="462"/>
      <c r="SY63" s="462"/>
      <c r="SZ63" s="462"/>
      <c r="TA63" s="462"/>
      <c r="TB63" s="462"/>
      <c r="TC63" s="462"/>
      <c r="TD63" s="462"/>
      <c r="TE63" s="462"/>
      <c r="TF63" s="462"/>
      <c r="TG63" s="462"/>
      <c r="TH63" s="462"/>
      <c r="TI63" s="462"/>
      <c r="TJ63" s="462"/>
      <c r="TK63" s="462"/>
      <c r="TL63" s="462"/>
      <c r="TM63" s="462"/>
      <c r="TN63" s="462"/>
      <c r="TO63" s="462"/>
      <c r="TP63" s="462"/>
      <c r="TQ63" s="462"/>
      <c r="TR63" s="462"/>
      <c r="TS63" s="462"/>
      <c r="TT63" s="462"/>
      <c r="TU63" s="462"/>
      <c r="TV63" s="462"/>
      <c r="TW63" s="462"/>
      <c r="TX63" s="462"/>
      <c r="TY63" s="462"/>
      <c r="TZ63" s="462"/>
      <c r="UA63" s="462"/>
      <c r="UB63" s="462"/>
      <c r="UC63" s="462"/>
      <c r="UD63" s="462"/>
      <c r="UE63" s="462"/>
      <c r="UF63" s="462"/>
      <c r="UG63" s="462"/>
      <c r="UH63" s="462"/>
      <c r="UI63" s="462"/>
      <c r="UJ63" s="462"/>
      <c r="UK63" s="462"/>
      <c r="UL63" s="462"/>
      <c r="UM63" s="462"/>
      <c r="UN63" s="462"/>
      <c r="UO63" s="462"/>
      <c r="UP63" s="462"/>
      <c r="UQ63" s="462"/>
      <c r="UR63" s="462"/>
      <c r="US63" s="462"/>
      <c r="UT63" s="462"/>
      <c r="UU63" s="462"/>
      <c r="UV63" s="462"/>
      <c r="UW63" s="462"/>
      <c r="UX63" s="462"/>
      <c r="UY63" s="462"/>
      <c r="UZ63" s="462"/>
      <c r="VA63" s="462"/>
      <c r="VB63" s="462"/>
      <c r="VC63" s="462"/>
      <c r="VD63" s="462"/>
      <c r="VE63" s="462"/>
      <c r="VF63" s="462"/>
      <c r="VG63" s="462"/>
      <c r="VH63" s="462"/>
      <c r="VI63" s="462"/>
      <c r="VJ63" s="462"/>
      <c r="VK63" s="462"/>
      <c r="VL63" s="462"/>
      <c r="VM63" s="462"/>
      <c r="VN63" s="462"/>
      <c r="VO63" s="462"/>
      <c r="VP63" s="462"/>
      <c r="VQ63" s="462"/>
      <c r="VR63" s="462"/>
      <c r="VS63" s="462"/>
      <c r="VT63" s="462"/>
      <c r="VU63" s="462"/>
      <c r="VV63" s="462"/>
      <c r="VW63" s="462"/>
      <c r="VX63" s="462"/>
      <c r="VY63" s="462"/>
      <c r="VZ63" s="462"/>
      <c r="WA63" s="462"/>
      <c r="WB63" s="462"/>
      <c r="WC63" s="462"/>
      <c r="WD63" s="462"/>
      <c r="WE63" s="462"/>
      <c r="WF63" s="462"/>
      <c r="WG63" s="462"/>
      <c r="WH63" s="462"/>
      <c r="WI63" s="462"/>
      <c r="WJ63" s="462"/>
      <c r="WK63" s="462"/>
      <c r="WL63" s="462"/>
      <c r="WM63" s="462"/>
      <c r="WN63" s="462"/>
      <c r="WO63" s="462"/>
      <c r="WP63" s="462"/>
      <c r="WQ63" s="462"/>
      <c r="WR63" s="462"/>
      <c r="WS63" s="462"/>
      <c r="WT63" s="462"/>
      <c r="WU63" s="462"/>
      <c r="WV63" s="462"/>
      <c r="WW63" s="462"/>
      <c r="WX63" s="462"/>
      <c r="WY63" s="462"/>
      <c r="WZ63" s="462"/>
      <c r="XA63" s="462"/>
      <c r="XB63" s="462"/>
      <c r="XC63" s="462"/>
      <c r="XD63" s="462"/>
      <c r="XE63" s="462"/>
      <c r="XF63" s="462"/>
      <c r="XG63" s="462"/>
      <c r="XH63" s="462"/>
      <c r="XI63" s="462"/>
      <c r="XJ63" s="462"/>
      <c r="XK63" s="462"/>
      <c r="XL63" s="462"/>
      <c r="XM63" s="462"/>
      <c r="XN63" s="462"/>
      <c r="XO63" s="462"/>
      <c r="XP63" s="462"/>
      <c r="XQ63" s="462"/>
      <c r="XR63" s="462"/>
      <c r="XS63" s="462"/>
      <c r="XT63" s="462"/>
      <c r="XU63" s="462"/>
      <c r="XV63" s="462"/>
      <c r="XW63" s="462"/>
      <c r="XX63" s="462"/>
      <c r="XY63" s="462"/>
      <c r="XZ63" s="462"/>
      <c r="YA63" s="462"/>
      <c r="YB63" s="462"/>
      <c r="YC63" s="462"/>
      <c r="YD63" s="462"/>
      <c r="YE63" s="462"/>
      <c r="YF63" s="462"/>
      <c r="YG63" s="462"/>
      <c r="YH63" s="462"/>
      <c r="YI63" s="462"/>
      <c r="YJ63" s="462"/>
      <c r="YK63" s="462"/>
      <c r="YL63" s="462"/>
      <c r="YM63" s="462"/>
      <c r="YN63" s="462"/>
      <c r="YO63" s="462"/>
      <c r="YP63" s="462"/>
      <c r="YQ63" s="462"/>
      <c r="YR63" s="462"/>
      <c r="YS63" s="462"/>
      <c r="YT63" s="462"/>
      <c r="YU63" s="462"/>
      <c r="YV63" s="462"/>
      <c r="YW63" s="462"/>
      <c r="YX63" s="462"/>
      <c r="YY63" s="462"/>
      <c r="YZ63" s="462"/>
      <c r="ZA63" s="462"/>
      <c r="ZB63" s="462"/>
      <c r="ZC63" s="462"/>
      <c r="ZD63" s="462"/>
      <c r="ZE63" s="462"/>
      <c r="ZF63" s="462"/>
      <c r="ZG63" s="462"/>
      <c r="ZH63" s="462"/>
      <c r="ZI63" s="462"/>
      <c r="ZJ63" s="462"/>
      <c r="ZK63" s="462"/>
      <c r="ZL63" s="462"/>
      <c r="ZM63" s="462"/>
      <c r="ZN63" s="462"/>
      <c r="ZO63" s="462"/>
      <c r="ZP63" s="462"/>
      <c r="ZQ63" s="462"/>
      <c r="ZR63" s="462"/>
      <c r="ZS63" s="462"/>
      <c r="ZT63" s="462"/>
      <c r="ZU63" s="462"/>
      <c r="ZV63" s="462"/>
      <c r="ZW63" s="462"/>
      <c r="ZX63" s="462"/>
      <c r="ZY63" s="462"/>
      <c r="ZZ63" s="462"/>
      <c r="AAA63" s="462"/>
      <c r="AAB63" s="462"/>
      <c r="AAC63" s="462"/>
      <c r="AAD63" s="462"/>
      <c r="AAE63" s="462"/>
      <c r="AAF63" s="462"/>
      <c r="AAG63" s="462"/>
      <c r="AAH63" s="462"/>
      <c r="AAI63" s="462"/>
      <c r="AAJ63" s="462"/>
      <c r="AAK63" s="462"/>
      <c r="AAL63" s="462"/>
      <c r="AAM63" s="462"/>
      <c r="AAN63" s="462"/>
      <c r="AAO63" s="462"/>
      <c r="AAP63" s="462"/>
      <c r="AAQ63" s="462"/>
      <c r="AAR63" s="462"/>
      <c r="AAS63" s="462"/>
      <c r="AAT63" s="462"/>
      <c r="AAU63" s="462"/>
      <c r="AAV63" s="462"/>
      <c r="AAW63" s="462"/>
      <c r="AAX63" s="462"/>
      <c r="AAY63" s="462"/>
      <c r="AAZ63" s="462"/>
      <c r="ABA63" s="462"/>
      <c r="ABB63" s="462"/>
      <c r="ABC63" s="462"/>
      <c r="ABD63" s="462"/>
      <c r="ABE63" s="462"/>
      <c r="ABF63" s="462"/>
      <c r="ABG63" s="462"/>
      <c r="ABH63" s="462"/>
      <c r="ABI63" s="462"/>
      <c r="ABJ63" s="462"/>
      <c r="ABK63" s="462"/>
      <c r="ABL63" s="462"/>
      <c r="ABM63" s="462"/>
      <c r="ABN63" s="462"/>
      <c r="ABO63" s="462"/>
      <c r="ABP63" s="462"/>
      <c r="ABQ63" s="462"/>
      <c r="ABR63" s="462"/>
      <c r="ABS63" s="462"/>
      <c r="ABT63" s="462"/>
      <c r="ABU63" s="462"/>
      <c r="ABV63" s="462"/>
      <c r="ABW63" s="462"/>
      <c r="ABX63" s="462"/>
      <c r="ABY63" s="462"/>
      <c r="ABZ63" s="462"/>
      <c r="ACA63" s="462"/>
      <c r="ACB63" s="462"/>
      <c r="ACC63" s="462"/>
      <c r="ACD63" s="462"/>
      <c r="ACE63" s="462"/>
      <c r="ACF63" s="462"/>
      <c r="ACG63" s="462"/>
      <c r="ACH63" s="462"/>
      <c r="ACI63" s="462"/>
      <c r="ACJ63" s="462"/>
      <c r="ACK63" s="462"/>
      <c r="ACL63" s="462"/>
      <c r="ACM63" s="462"/>
      <c r="ACN63" s="462"/>
      <c r="ACO63" s="462"/>
      <c r="ACP63" s="462"/>
      <c r="ACQ63" s="462"/>
      <c r="ACR63" s="462"/>
      <c r="ACS63" s="462"/>
      <c r="ACT63" s="462"/>
      <c r="ACU63" s="462"/>
      <c r="ACV63" s="462"/>
      <c r="ACW63" s="462"/>
      <c r="ACX63" s="462"/>
      <c r="ACY63" s="462"/>
      <c r="ACZ63" s="462"/>
      <c r="ADA63" s="462"/>
      <c r="ADB63" s="462"/>
      <c r="ADC63" s="462"/>
      <c r="ADD63" s="462"/>
      <c r="ADE63" s="462"/>
      <c r="ADF63" s="462"/>
      <c r="ADG63" s="462"/>
      <c r="ADH63" s="462"/>
      <c r="ADI63" s="462"/>
      <c r="ADJ63" s="462"/>
      <c r="ADK63" s="462"/>
      <c r="ADL63" s="462"/>
      <c r="ADM63" s="462"/>
      <c r="ADN63" s="462"/>
      <c r="ADO63" s="462"/>
      <c r="ADP63" s="462"/>
      <c r="ADQ63" s="462"/>
      <c r="ADR63" s="462"/>
      <c r="ADS63" s="462"/>
      <c r="ADT63" s="462"/>
      <c r="ADU63" s="462"/>
      <c r="ADV63" s="462"/>
      <c r="ADW63" s="462"/>
      <c r="ADX63" s="462"/>
      <c r="ADY63" s="462"/>
      <c r="ADZ63" s="462"/>
      <c r="AEA63" s="462"/>
      <c r="AEB63" s="462"/>
      <c r="AEC63" s="462"/>
      <c r="AED63" s="462"/>
      <c r="AEE63" s="462"/>
      <c r="AEF63" s="462"/>
      <c r="AEG63" s="462"/>
      <c r="AEH63" s="462"/>
      <c r="AEI63" s="462"/>
      <c r="AEJ63" s="462"/>
      <c r="AEK63" s="462"/>
      <c r="AEL63" s="462"/>
      <c r="AEM63" s="462"/>
      <c r="AEN63" s="462"/>
      <c r="AEO63" s="462"/>
      <c r="AEP63" s="462"/>
      <c r="AEQ63" s="462"/>
      <c r="AER63" s="462"/>
      <c r="AES63" s="462"/>
      <c r="AET63" s="462"/>
      <c r="AEU63" s="462"/>
      <c r="AEV63" s="462"/>
      <c r="AEW63" s="462"/>
      <c r="AEX63" s="462"/>
      <c r="AEY63" s="462"/>
      <c r="AEZ63" s="462"/>
      <c r="AFA63" s="462"/>
      <c r="AFB63" s="462"/>
      <c r="AFC63" s="462"/>
      <c r="AFD63" s="462"/>
      <c r="AFE63" s="462"/>
      <c r="AFF63" s="462"/>
      <c r="AFG63" s="462"/>
      <c r="AFH63" s="462"/>
      <c r="AFI63" s="462"/>
      <c r="AFJ63" s="462"/>
      <c r="AFK63" s="462"/>
      <c r="AFL63" s="462"/>
      <c r="AFM63" s="462"/>
      <c r="AFN63" s="462"/>
      <c r="AFO63" s="462"/>
      <c r="AFP63" s="462"/>
      <c r="AFQ63" s="462"/>
      <c r="AFR63" s="462"/>
      <c r="AFS63" s="462"/>
      <c r="AFT63" s="462"/>
      <c r="AFU63" s="462"/>
    </row>
    <row r="64" spans="1:853" s="469" customFormat="1">
      <c r="A64" s="10"/>
      <c r="B64" s="21"/>
      <c r="C64" s="22"/>
      <c r="D64" s="11" t="s">
        <v>12</v>
      </c>
      <c r="E64" s="362"/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362"/>
      <c r="X64" s="362"/>
      <c r="Y64" s="362"/>
      <c r="Z64" s="362"/>
      <c r="AA64" s="362"/>
      <c r="AB64" s="362"/>
      <c r="AC64" s="362"/>
      <c r="AD64" s="362"/>
      <c r="AE64" s="362"/>
      <c r="AF64" s="362"/>
      <c r="AG64" s="362"/>
      <c r="AH64" s="362"/>
      <c r="AI64" s="362"/>
      <c r="AJ64" s="362"/>
      <c r="AK64" s="362"/>
      <c r="AL64" s="362"/>
      <c r="AM64" s="362"/>
      <c r="AN64" s="362"/>
      <c r="AO64" s="362"/>
      <c r="AP64" s="362"/>
      <c r="AQ64" s="362"/>
      <c r="AR64" s="362"/>
      <c r="AS64" s="362"/>
      <c r="AT64" s="362"/>
      <c r="AU64" s="362"/>
      <c r="AV64" s="362"/>
      <c r="AW64" s="362"/>
      <c r="AX64" s="362"/>
      <c r="AY64" s="362"/>
      <c r="AZ64" s="362"/>
      <c r="BA64" s="362"/>
      <c r="BB64" s="362"/>
      <c r="BC64" s="362"/>
      <c r="BD64" s="362"/>
      <c r="BE64" s="362"/>
      <c r="BF64" s="362"/>
      <c r="BG64" s="362"/>
      <c r="BH64" s="362"/>
      <c r="BI64" s="362"/>
      <c r="BJ64" s="362"/>
      <c r="BK64" s="362"/>
      <c r="BL64" s="362"/>
      <c r="BM64" s="362"/>
      <c r="BN64" s="362"/>
      <c r="BO64" s="462"/>
      <c r="BP64" s="462"/>
      <c r="BQ64" s="462"/>
      <c r="BR64" s="462"/>
      <c r="BS64" s="462"/>
      <c r="BT64" s="462"/>
      <c r="BU64" s="462"/>
      <c r="BV64" s="462"/>
      <c r="BW64" s="462"/>
      <c r="BX64" s="462"/>
      <c r="BY64" s="462"/>
      <c r="BZ64" s="462"/>
      <c r="CA64" s="462"/>
      <c r="CB64" s="462"/>
      <c r="CC64" s="462"/>
      <c r="CD64" s="462"/>
      <c r="CE64" s="462"/>
      <c r="CF64" s="462"/>
      <c r="CG64" s="462"/>
      <c r="CH64" s="462"/>
      <c r="CI64" s="462"/>
      <c r="CJ64" s="462"/>
      <c r="CK64" s="462"/>
      <c r="CL64" s="462"/>
      <c r="CM64" s="462"/>
      <c r="CN64" s="462"/>
      <c r="CO64" s="462"/>
      <c r="CP64" s="462"/>
      <c r="CQ64" s="462"/>
      <c r="CR64" s="462"/>
      <c r="CS64" s="462"/>
      <c r="CT64" s="462"/>
      <c r="CU64" s="462"/>
      <c r="CV64" s="462"/>
      <c r="CW64" s="462"/>
      <c r="CX64" s="462"/>
      <c r="CY64" s="462"/>
      <c r="CZ64" s="462"/>
      <c r="DA64" s="462"/>
      <c r="DB64" s="462"/>
      <c r="DC64" s="462"/>
      <c r="DD64" s="462"/>
      <c r="DE64" s="462"/>
      <c r="DF64" s="462"/>
      <c r="DG64" s="462"/>
      <c r="DH64" s="462"/>
      <c r="DI64" s="462"/>
      <c r="DJ64" s="462"/>
      <c r="DK64" s="462"/>
      <c r="DL64" s="462"/>
      <c r="DM64" s="462"/>
      <c r="DN64" s="462"/>
      <c r="DO64" s="462"/>
      <c r="DP64" s="462"/>
      <c r="DQ64" s="462"/>
      <c r="DR64" s="462"/>
      <c r="DS64" s="462"/>
      <c r="DT64" s="462"/>
      <c r="DU64" s="462"/>
      <c r="DV64" s="462"/>
      <c r="DW64" s="462"/>
      <c r="DX64" s="462"/>
      <c r="DY64" s="462"/>
      <c r="DZ64" s="462"/>
      <c r="EA64" s="462"/>
      <c r="EB64" s="462"/>
      <c r="EC64" s="462"/>
      <c r="ED64" s="462"/>
      <c r="EE64" s="462"/>
      <c r="EF64" s="462"/>
      <c r="EG64" s="462"/>
      <c r="EH64" s="462"/>
      <c r="EI64" s="462"/>
      <c r="EJ64" s="462"/>
      <c r="EK64" s="462"/>
      <c r="EL64" s="462"/>
      <c r="EM64" s="462"/>
      <c r="EN64" s="462"/>
      <c r="EO64" s="462"/>
      <c r="EP64" s="462"/>
      <c r="EQ64" s="462"/>
      <c r="ER64" s="462"/>
      <c r="ES64" s="462"/>
      <c r="ET64" s="462"/>
      <c r="EU64" s="462"/>
      <c r="EV64" s="462"/>
      <c r="EW64" s="462"/>
      <c r="EX64" s="462"/>
      <c r="EY64" s="462"/>
      <c r="EZ64" s="462"/>
      <c r="FA64" s="462"/>
      <c r="FB64" s="462"/>
      <c r="FC64" s="462"/>
      <c r="FD64" s="462"/>
      <c r="FE64" s="462"/>
      <c r="FF64" s="462"/>
      <c r="FG64" s="462"/>
      <c r="FH64" s="462"/>
      <c r="FI64" s="462"/>
      <c r="FJ64" s="462"/>
      <c r="FK64" s="462"/>
      <c r="FL64" s="462"/>
      <c r="FM64" s="462"/>
      <c r="FN64" s="462"/>
      <c r="FO64" s="462"/>
      <c r="FP64" s="462"/>
      <c r="FQ64" s="462"/>
      <c r="FR64" s="462"/>
      <c r="FS64" s="462"/>
      <c r="FT64" s="462"/>
      <c r="FU64" s="462"/>
      <c r="FV64" s="462"/>
      <c r="FW64" s="462"/>
      <c r="FX64" s="462"/>
      <c r="FY64" s="462"/>
      <c r="FZ64" s="462"/>
      <c r="GA64" s="462"/>
      <c r="GB64" s="462"/>
      <c r="GC64" s="462"/>
      <c r="GD64" s="462"/>
      <c r="GE64" s="462"/>
      <c r="GF64" s="462"/>
      <c r="GG64" s="462"/>
      <c r="GH64" s="462"/>
      <c r="GI64" s="462"/>
      <c r="GJ64" s="462"/>
      <c r="GK64" s="462"/>
      <c r="GL64" s="462"/>
      <c r="GM64" s="462"/>
      <c r="GN64" s="462"/>
      <c r="GO64" s="462"/>
      <c r="GP64" s="462"/>
      <c r="GQ64" s="462"/>
      <c r="GR64" s="462"/>
      <c r="GS64" s="462"/>
      <c r="GT64" s="462"/>
      <c r="GU64" s="462"/>
      <c r="GV64" s="462"/>
      <c r="GW64" s="462"/>
      <c r="GX64" s="462"/>
      <c r="GY64" s="462"/>
      <c r="GZ64" s="462"/>
      <c r="HA64" s="462"/>
      <c r="HB64" s="462"/>
      <c r="HC64" s="462"/>
      <c r="HD64" s="462"/>
      <c r="HE64" s="462"/>
      <c r="HF64" s="462"/>
      <c r="HG64" s="462"/>
      <c r="HH64" s="462"/>
      <c r="HI64" s="462"/>
      <c r="HJ64" s="462"/>
      <c r="HK64" s="462"/>
      <c r="HL64" s="462"/>
      <c r="HM64" s="462"/>
      <c r="HN64" s="462"/>
      <c r="HO64" s="462"/>
      <c r="HP64" s="462"/>
      <c r="HQ64" s="462"/>
      <c r="HR64" s="462"/>
      <c r="HS64" s="462"/>
      <c r="HT64" s="462"/>
      <c r="HU64" s="462"/>
      <c r="HV64" s="462"/>
      <c r="HW64" s="462"/>
      <c r="HX64" s="462"/>
      <c r="HY64" s="462"/>
      <c r="HZ64" s="462"/>
      <c r="IA64" s="462"/>
      <c r="IB64" s="462"/>
      <c r="IC64" s="462"/>
      <c r="ID64" s="462"/>
      <c r="IE64" s="462"/>
      <c r="IF64" s="462"/>
      <c r="IG64" s="462"/>
      <c r="IH64" s="462"/>
      <c r="II64" s="462"/>
      <c r="IJ64" s="462"/>
      <c r="IK64" s="462"/>
      <c r="IL64" s="462"/>
      <c r="IM64" s="462"/>
      <c r="IN64" s="462"/>
      <c r="IO64" s="462"/>
      <c r="IP64" s="462"/>
      <c r="IQ64" s="462"/>
      <c r="IR64" s="462"/>
      <c r="IS64" s="462"/>
      <c r="IT64" s="462"/>
      <c r="IU64" s="462"/>
      <c r="IV64" s="462"/>
      <c r="IW64" s="462"/>
      <c r="IX64" s="462"/>
      <c r="IY64" s="462"/>
      <c r="IZ64" s="462"/>
      <c r="JA64" s="462"/>
      <c r="JB64" s="462"/>
      <c r="JC64" s="462"/>
      <c r="JD64" s="462"/>
      <c r="JE64" s="462"/>
      <c r="JF64" s="462"/>
      <c r="JG64" s="462"/>
      <c r="JH64" s="462"/>
      <c r="JI64" s="462"/>
      <c r="JJ64" s="462"/>
      <c r="JK64" s="462"/>
      <c r="JL64" s="462"/>
      <c r="JM64" s="462"/>
      <c r="JN64" s="462"/>
      <c r="JO64" s="462"/>
      <c r="JP64" s="462"/>
      <c r="JQ64" s="462"/>
      <c r="JR64" s="462"/>
      <c r="JS64" s="462"/>
      <c r="JT64" s="462"/>
      <c r="JU64" s="462"/>
      <c r="JV64" s="462"/>
      <c r="JW64" s="462"/>
      <c r="JX64" s="462"/>
      <c r="JY64" s="462"/>
      <c r="JZ64" s="462"/>
      <c r="KA64" s="462"/>
      <c r="KB64" s="462"/>
      <c r="KC64" s="462"/>
      <c r="KD64" s="462"/>
      <c r="KE64" s="462"/>
      <c r="KF64" s="462"/>
      <c r="KG64" s="462"/>
      <c r="KH64" s="462"/>
      <c r="KI64" s="462"/>
      <c r="KJ64" s="462"/>
      <c r="KK64" s="462"/>
      <c r="KL64" s="462"/>
      <c r="KM64" s="462"/>
      <c r="KN64" s="462"/>
      <c r="KO64" s="462"/>
      <c r="KP64" s="462"/>
      <c r="KQ64" s="462"/>
      <c r="KR64" s="462"/>
      <c r="KS64" s="462"/>
      <c r="KT64" s="462"/>
      <c r="KU64" s="462"/>
      <c r="KV64" s="462"/>
      <c r="KW64" s="462"/>
      <c r="KX64" s="462"/>
      <c r="KY64" s="462"/>
      <c r="KZ64" s="462"/>
      <c r="LA64" s="462"/>
      <c r="LB64" s="462"/>
      <c r="LC64" s="462"/>
      <c r="LD64" s="462"/>
      <c r="LE64" s="462"/>
      <c r="LF64" s="462"/>
      <c r="LG64" s="462"/>
      <c r="LH64" s="462"/>
      <c r="LI64" s="462"/>
      <c r="LJ64" s="462"/>
      <c r="LK64" s="462"/>
      <c r="LL64" s="462"/>
      <c r="LM64" s="462"/>
      <c r="LN64" s="462"/>
      <c r="LO64" s="462"/>
      <c r="LP64" s="462"/>
      <c r="LQ64" s="462"/>
      <c r="LR64" s="462"/>
      <c r="LS64" s="462"/>
      <c r="LT64" s="462"/>
      <c r="LU64" s="462"/>
      <c r="LV64" s="462"/>
      <c r="LW64" s="462"/>
      <c r="LX64" s="462"/>
      <c r="LY64" s="462"/>
      <c r="LZ64" s="462"/>
      <c r="MA64" s="462"/>
      <c r="MB64" s="462"/>
      <c r="MC64" s="462"/>
      <c r="MD64" s="462"/>
      <c r="ME64" s="462"/>
      <c r="MF64" s="462"/>
      <c r="MG64" s="462"/>
      <c r="MH64" s="462"/>
      <c r="MI64" s="462"/>
      <c r="MJ64" s="462"/>
      <c r="MK64" s="462"/>
      <c r="ML64" s="462"/>
      <c r="MM64" s="462"/>
      <c r="MN64" s="462"/>
      <c r="MO64" s="462"/>
      <c r="MP64" s="462"/>
      <c r="MQ64" s="462"/>
      <c r="MR64" s="462"/>
      <c r="MS64" s="462"/>
      <c r="MT64" s="462"/>
      <c r="MU64" s="462"/>
      <c r="MV64" s="462"/>
      <c r="MW64" s="462"/>
      <c r="MX64" s="462"/>
      <c r="MY64" s="462"/>
      <c r="MZ64" s="462"/>
      <c r="NA64" s="462"/>
      <c r="NB64" s="462"/>
      <c r="NC64" s="462"/>
      <c r="ND64" s="462"/>
      <c r="NE64" s="462"/>
      <c r="NF64" s="462"/>
      <c r="NG64" s="462"/>
      <c r="NH64" s="462"/>
      <c r="NI64" s="462"/>
      <c r="NJ64" s="462"/>
      <c r="NK64" s="462"/>
      <c r="NL64" s="462"/>
      <c r="NM64" s="462"/>
      <c r="NN64" s="462"/>
      <c r="NO64" s="462"/>
      <c r="NP64" s="462"/>
      <c r="NQ64" s="462"/>
      <c r="NR64" s="462"/>
      <c r="NS64" s="462"/>
      <c r="NT64" s="462"/>
      <c r="NU64" s="462"/>
      <c r="NV64" s="462"/>
      <c r="NW64" s="462"/>
      <c r="NX64" s="462"/>
      <c r="NY64" s="462"/>
      <c r="NZ64" s="462"/>
      <c r="OA64" s="462"/>
      <c r="OB64" s="462"/>
      <c r="OC64" s="462"/>
      <c r="OD64" s="462"/>
      <c r="OE64" s="462"/>
      <c r="OF64" s="462"/>
      <c r="OG64" s="462"/>
      <c r="OH64" s="462"/>
      <c r="OI64" s="462"/>
      <c r="OJ64" s="462"/>
      <c r="OK64" s="462"/>
      <c r="OL64" s="462"/>
      <c r="OM64" s="462"/>
      <c r="ON64" s="462"/>
      <c r="OO64" s="462"/>
      <c r="OP64" s="462"/>
      <c r="OQ64" s="462"/>
      <c r="OR64" s="462"/>
      <c r="OS64" s="462"/>
      <c r="OT64" s="462"/>
      <c r="OU64" s="462"/>
      <c r="OV64" s="462"/>
      <c r="OW64" s="462"/>
      <c r="OX64" s="462"/>
      <c r="OY64" s="462"/>
      <c r="OZ64" s="462"/>
      <c r="PA64" s="462"/>
      <c r="PB64" s="462"/>
      <c r="PC64" s="462"/>
      <c r="PD64" s="462"/>
      <c r="PE64" s="462"/>
      <c r="PF64" s="462"/>
      <c r="PG64" s="462"/>
      <c r="PH64" s="462"/>
      <c r="PI64" s="462"/>
      <c r="PJ64" s="462"/>
      <c r="PK64" s="462"/>
      <c r="PL64" s="462"/>
      <c r="PM64" s="462"/>
      <c r="PN64" s="462"/>
      <c r="PO64" s="462"/>
      <c r="PP64" s="462"/>
      <c r="PQ64" s="462"/>
      <c r="PR64" s="462"/>
      <c r="PS64" s="462"/>
      <c r="PT64" s="462"/>
      <c r="PU64" s="462"/>
      <c r="PV64" s="462"/>
      <c r="PW64" s="462"/>
      <c r="PX64" s="462"/>
      <c r="PY64" s="462"/>
      <c r="PZ64" s="462"/>
      <c r="QA64" s="462"/>
      <c r="QB64" s="462"/>
      <c r="QC64" s="462"/>
      <c r="QD64" s="462"/>
      <c r="QE64" s="462"/>
      <c r="QF64" s="462"/>
      <c r="QG64" s="462"/>
      <c r="QH64" s="462"/>
      <c r="QI64" s="462"/>
      <c r="QJ64" s="462"/>
      <c r="QK64" s="462"/>
      <c r="QL64" s="462"/>
      <c r="QM64" s="462"/>
      <c r="QN64" s="462"/>
      <c r="QO64" s="462"/>
      <c r="QP64" s="462"/>
      <c r="QQ64" s="462"/>
      <c r="QR64" s="462"/>
      <c r="QS64" s="462"/>
      <c r="QT64" s="462"/>
      <c r="QU64" s="462"/>
      <c r="QV64" s="462"/>
      <c r="QW64" s="462"/>
      <c r="QX64" s="462"/>
      <c r="QY64" s="462"/>
      <c r="QZ64" s="462"/>
      <c r="RA64" s="462"/>
      <c r="RB64" s="462"/>
      <c r="RC64" s="462"/>
      <c r="RD64" s="462"/>
      <c r="RE64" s="462"/>
      <c r="RF64" s="462"/>
      <c r="RG64" s="462"/>
      <c r="RH64" s="462"/>
      <c r="RI64" s="462"/>
      <c r="RJ64" s="462"/>
      <c r="RK64" s="462"/>
      <c r="RL64" s="462"/>
      <c r="RM64" s="462"/>
      <c r="RN64" s="462"/>
      <c r="RO64" s="462"/>
      <c r="RP64" s="462"/>
      <c r="RQ64" s="462"/>
      <c r="RR64" s="462"/>
      <c r="RS64" s="462"/>
      <c r="RT64" s="462"/>
      <c r="RU64" s="462"/>
      <c r="RV64" s="462"/>
      <c r="RW64" s="462"/>
      <c r="RX64" s="462"/>
      <c r="RY64" s="462"/>
      <c r="RZ64" s="462"/>
      <c r="SA64" s="462"/>
      <c r="SB64" s="462"/>
      <c r="SC64" s="462"/>
      <c r="SD64" s="462"/>
      <c r="SE64" s="462"/>
      <c r="SF64" s="462"/>
      <c r="SG64" s="462"/>
      <c r="SH64" s="462"/>
      <c r="SI64" s="462"/>
      <c r="SJ64" s="462"/>
      <c r="SK64" s="462"/>
      <c r="SL64" s="462"/>
      <c r="SM64" s="462"/>
      <c r="SN64" s="462"/>
      <c r="SO64" s="462"/>
      <c r="SP64" s="462"/>
      <c r="SQ64" s="462"/>
      <c r="SR64" s="462"/>
      <c r="SS64" s="462"/>
      <c r="ST64" s="462"/>
      <c r="SU64" s="462"/>
      <c r="SV64" s="462"/>
      <c r="SW64" s="462"/>
      <c r="SX64" s="462"/>
      <c r="SY64" s="462"/>
      <c r="SZ64" s="462"/>
      <c r="TA64" s="462"/>
      <c r="TB64" s="462"/>
      <c r="TC64" s="462"/>
      <c r="TD64" s="462"/>
      <c r="TE64" s="462"/>
      <c r="TF64" s="462"/>
      <c r="TG64" s="462"/>
      <c r="TH64" s="462"/>
      <c r="TI64" s="462"/>
      <c r="TJ64" s="462"/>
      <c r="TK64" s="462"/>
      <c r="TL64" s="462"/>
      <c r="TM64" s="462"/>
      <c r="TN64" s="462"/>
      <c r="TO64" s="462"/>
      <c r="TP64" s="462"/>
      <c r="TQ64" s="462"/>
      <c r="TR64" s="462"/>
      <c r="TS64" s="462"/>
      <c r="TT64" s="462"/>
      <c r="TU64" s="462"/>
      <c r="TV64" s="462"/>
      <c r="TW64" s="462"/>
      <c r="TX64" s="462"/>
      <c r="TY64" s="462"/>
      <c r="TZ64" s="462"/>
      <c r="UA64" s="462"/>
      <c r="UB64" s="462"/>
      <c r="UC64" s="462"/>
      <c r="UD64" s="462"/>
      <c r="UE64" s="462"/>
      <c r="UF64" s="462"/>
      <c r="UG64" s="462"/>
      <c r="UH64" s="462"/>
      <c r="UI64" s="462"/>
      <c r="UJ64" s="462"/>
      <c r="UK64" s="462"/>
      <c r="UL64" s="462"/>
      <c r="UM64" s="462"/>
      <c r="UN64" s="462"/>
      <c r="UO64" s="462"/>
      <c r="UP64" s="462"/>
      <c r="UQ64" s="462"/>
      <c r="UR64" s="462"/>
      <c r="US64" s="462"/>
      <c r="UT64" s="462"/>
      <c r="UU64" s="462"/>
      <c r="UV64" s="462"/>
      <c r="UW64" s="462"/>
      <c r="UX64" s="462"/>
      <c r="UY64" s="462"/>
      <c r="UZ64" s="462"/>
      <c r="VA64" s="462"/>
      <c r="VB64" s="462"/>
      <c r="VC64" s="462"/>
      <c r="VD64" s="462"/>
      <c r="VE64" s="462"/>
      <c r="VF64" s="462"/>
      <c r="VG64" s="462"/>
      <c r="VH64" s="462"/>
      <c r="VI64" s="462"/>
      <c r="VJ64" s="462"/>
      <c r="VK64" s="462"/>
      <c r="VL64" s="462"/>
      <c r="VM64" s="462"/>
      <c r="VN64" s="462"/>
      <c r="VO64" s="462"/>
      <c r="VP64" s="462"/>
      <c r="VQ64" s="462"/>
      <c r="VR64" s="462"/>
      <c r="VS64" s="462"/>
      <c r="VT64" s="462"/>
      <c r="VU64" s="462"/>
      <c r="VV64" s="462"/>
      <c r="VW64" s="462"/>
      <c r="VX64" s="462"/>
      <c r="VY64" s="462"/>
      <c r="VZ64" s="462"/>
      <c r="WA64" s="462"/>
      <c r="WB64" s="462"/>
      <c r="WC64" s="462"/>
      <c r="WD64" s="462"/>
      <c r="WE64" s="462"/>
      <c r="WF64" s="462"/>
      <c r="WG64" s="462"/>
      <c r="WH64" s="462"/>
      <c r="WI64" s="462"/>
      <c r="WJ64" s="462"/>
      <c r="WK64" s="462"/>
      <c r="WL64" s="462"/>
      <c r="WM64" s="462"/>
      <c r="WN64" s="462"/>
      <c r="WO64" s="462"/>
      <c r="WP64" s="462"/>
      <c r="WQ64" s="462"/>
      <c r="WR64" s="462"/>
      <c r="WS64" s="462"/>
      <c r="WT64" s="462"/>
      <c r="WU64" s="462"/>
      <c r="WV64" s="462"/>
      <c r="WW64" s="462"/>
      <c r="WX64" s="462"/>
      <c r="WY64" s="462"/>
      <c r="WZ64" s="462"/>
      <c r="XA64" s="462"/>
      <c r="XB64" s="462"/>
      <c r="XC64" s="462"/>
      <c r="XD64" s="462"/>
      <c r="XE64" s="462"/>
      <c r="XF64" s="462"/>
      <c r="XG64" s="462"/>
      <c r="XH64" s="462"/>
      <c r="XI64" s="462"/>
      <c r="XJ64" s="462"/>
      <c r="XK64" s="462"/>
      <c r="XL64" s="462"/>
      <c r="XM64" s="462"/>
      <c r="XN64" s="462"/>
      <c r="XO64" s="462"/>
      <c r="XP64" s="462"/>
      <c r="XQ64" s="462"/>
      <c r="XR64" s="462"/>
      <c r="XS64" s="462"/>
      <c r="XT64" s="462"/>
      <c r="XU64" s="462"/>
      <c r="XV64" s="462"/>
      <c r="XW64" s="462"/>
      <c r="XX64" s="462"/>
      <c r="XY64" s="462"/>
      <c r="XZ64" s="462"/>
      <c r="YA64" s="462"/>
      <c r="YB64" s="462"/>
      <c r="YC64" s="462"/>
      <c r="YD64" s="462"/>
      <c r="YE64" s="462"/>
      <c r="YF64" s="462"/>
      <c r="YG64" s="462"/>
      <c r="YH64" s="462"/>
      <c r="YI64" s="462"/>
      <c r="YJ64" s="462"/>
      <c r="YK64" s="462"/>
      <c r="YL64" s="462"/>
      <c r="YM64" s="462"/>
      <c r="YN64" s="462"/>
      <c r="YO64" s="462"/>
      <c r="YP64" s="462"/>
      <c r="YQ64" s="462"/>
      <c r="YR64" s="462"/>
      <c r="YS64" s="462"/>
      <c r="YT64" s="462"/>
      <c r="YU64" s="462"/>
      <c r="YV64" s="462"/>
      <c r="YW64" s="462"/>
      <c r="YX64" s="462"/>
      <c r="YY64" s="462"/>
      <c r="YZ64" s="462"/>
      <c r="ZA64" s="462"/>
      <c r="ZB64" s="462"/>
      <c r="ZC64" s="462"/>
      <c r="ZD64" s="462"/>
      <c r="ZE64" s="462"/>
      <c r="ZF64" s="462"/>
      <c r="ZG64" s="462"/>
      <c r="ZH64" s="462"/>
      <c r="ZI64" s="462"/>
      <c r="ZJ64" s="462"/>
      <c r="ZK64" s="462"/>
      <c r="ZL64" s="462"/>
      <c r="ZM64" s="462"/>
      <c r="ZN64" s="462"/>
      <c r="ZO64" s="462"/>
      <c r="ZP64" s="462"/>
      <c r="ZQ64" s="462"/>
      <c r="ZR64" s="462"/>
      <c r="ZS64" s="462"/>
      <c r="ZT64" s="462"/>
      <c r="ZU64" s="462"/>
      <c r="ZV64" s="462"/>
      <c r="ZW64" s="462"/>
      <c r="ZX64" s="462"/>
      <c r="ZY64" s="462"/>
      <c r="ZZ64" s="462"/>
      <c r="AAA64" s="462"/>
      <c r="AAB64" s="462"/>
      <c r="AAC64" s="462"/>
      <c r="AAD64" s="462"/>
      <c r="AAE64" s="462"/>
      <c r="AAF64" s="462"/>
      <c r="AAG64" s="462"/>
      <c r="AAH64" s="462"/>
      <c r="AAI64" s="462"/>
      <c r="AAJ64" s="462"/>
      <c r="AAK64" s="462"/>
      <c r="AAL64" s="462"/>
      <c r="AAM64" s="462"/>
      <c r="AAN64" s="462"/>
      <c r="AAO64" s="462"/>
      <c r="AAP64" s="462"/>
      <c r="AAQ64" s="462"/>
      <c r="AAR64" s="462"/>
      <c r="AAS64" s="462"/>
      <c r="AAT64" s="462"/>
      <c r="AAU64" s="462"/>
      <c r="AAV64" s="462"/>
      <c r="AAW64" s="462"/>
      <c r="AAX64" s="462"/>
      <c r="AAY64" s="462"/>
      <c r="AAZ64" s="462"/>
      <c r="ABA64" s="462"/>
      <c r="ABB64" s="462"/>
      <c r="ABC64" s="462"/>
      <c r="ABD64" s="462"/>
      <c r="ABE64" s="462"/>
      <c r="ABF64" s="462"/>
      <c r="ABG64" s="462"/>
      <c r="ABH64" s="462"/>
      <c r="ABI64" s="462"/>
      <c r="ABJ64" s="462"/>
      <c r="ABK64" s="462"/>
      <c r="ABL64" s="462"/>
      <c r="ABM64" s="462"/>
      <c r="ABN64" s="462"/>
      <c r="ABO64" s="462"/>
      <c r="ABP64" s="462"/>
      <c r="ABQ64" s="462"/>
      <c r="ABR64" s="462"/>
      <c r="ABS64" s="462"/>
      <c r="ABT64" s="462"/>
      <c r="ABU64" s="462"/>
      <c r="ABV64" s="462"/>
      <c r="ABW64" s="462"/>
      <c r="ABX64" s="462"/>
      <c r="ABY64" s="462"/>
      <c r="ABZ64" s="462"/>
      <c r="ACA64" s="462"/>
      <c r="ACB64" s="462"/>
      <c r="ACC64" s="462"/>
      <c r="ACD64" s="462"/>
      <c r="ACE64" s="462"/>
      <c r="ACF64" s="462"/>
      <c r="ACG64" s="462"/>
      <c r="ACH64" s="462"/>
      <c r="ACI64" s="462"/>
      <c r="ACJ64" s="462"/>
      <c r="ACK64" s="462"/>
      <c r="ACL64" s="462"/>
      <c r="ACM64" s="462"/>
      <c r="ACN64" s="462"/>
      <c r="ACO64" s="462"/>
      <c r="ACP64" s="462"/>
      <c r="ACQ64" s="462"/>
      <c r="ACR64" s="462"/>
      <c r="ACS64" s="462"/>
      <c r="ACT64" s="462"/>
      <c r="ACU64" s="462"/>
      <c r="ACV64" s="462"/>
      <c r="ACW64" s="462"/>
      <c r="ACX64" s="462"/>
      <c r="ACY64" s="462"/>
      <c r="ACZ64" s="462"/>
      <c r="ADA64" s="462"/>
      <c r="ADB64" s="462"/>
      <c r="ADC64" s="462"/>
      <c r="ADD64" s="462"/>
      <c r="ADE64" s="462"/>
      <c r="ADF64" s="462"/>
      <c r="ADG64" s="462"/>
      <c r="ADH64" s="462"/>
      <c r="ADI64" s="462"/>
      <c r="ADJ64" s="462"/>
      <c r="ADK64" s="462"/>
      <c r="ADL64" s="462"/>
      <c r="ADM64" s="462"/>
      <c r="ADN64" s="462"/>
      <c r="ADO64" s="462"/>
      <c r="ADP64" s="462"/>
      <c r="ADQ64" s="462"/>
      <c r="ADR64" s="462"/>
      <c r="ADS64" s="462"/>
      <c r="ADT64" s="462"/>
      <c r="ADU64" s="462"/>
      <c r="ADV64" s="462"/>
      <c r="ADW64" s="462"/>
      <c r="ADX64" s="462"/>
      <c r="ADY64" s="462"/>
      <c r="ADZ64" s="462"/>
      <c r="AEA64" s="462"/>
      <c r="AEB64" s="462"/>
      <c r="AEC64" s="462"/>
      <c r="AED64" s="462"/>
      <c r="AEE64" s="462"/>
      <c r="AEF64" s="462"/>
      <c r="AEG64" s="462"/>
      <c r="AEH64" s="462"/>
      <c r="AEI64" s="462"/>
      <c r="AEJ64" s="462"/>
      <c r="AEK64" s="462"/>
      <c r="AEL64" s="462"/>
      <c r="AEM64" s="462"/>
      <c r="AEN64" s="462"/>
      <c r="AEO64" s="462"/>
      <c r="AEP64" s="462"/>
      <c r="AEQ64" s="462"/>
      <c r="AER64" s="462"/>
      <c r="AES64" s="462"/>
      <c r="AET64" s="462"/>
      <c r="AEU64" s="462"/>
      <c r="AEV64" s="462"/>
      <c r="AEW64" s="462"/>
      <c r="AEX64" s="462"/>
      <c r="AEY64" s="462"/>
      <c r="AEZ64" s="462"/>
      <c r="AFA64" s="462"/>
      <c r="AFB64" s="462"/>
      <c r="AFC64" s="462"/>
      <c r="AFD64" s="462"/>
      <c r="AFE64" s="462"/>
      <c r="AFF64" s="462"/>
      <c r="AFG64" s="462"/>
      <c r="AFH64" s="462"/>
      <c r="AFI64" s="462"/>
      <c r="AFJ64" s="462"/>
      <c r="AFK64" s="462"/>
      <c r="AFL64" s="462"/>
      <c r="AFM64" s="462"/>
      <c r="AFN64" s="462"/>
      <c r="AFO64" s="462"/>
      <c r="AFP64" s="462"/>
      <c r="AFQ64" s="462"/>
      <c r="AFR64" s="462"/>
      <c r="AFS64" s="462"/>
      <c r="AFT64" s="462"/>
      <c r="AFU64" s="462"/>
    </row>
    <row r="65" spans="1:853">
      <c r="A65" s="10"/>
      <c r="B65" s="21"/>
      <c r="C65" s="167" t="s">
        <v>680</v>
      </c>
      <c r="D65" s="166"/>
      <c r="E65" s="206">
        <f t="shared" ref="E65:J65" si="36">SUM(E66:E67)</f>
        <v>82061.06</v>
      </c>
      <c r="F65" s="206">
        <f t="shared" si="36"/>
        <v>464000</v>
      </c>
      <c r="G65" s="206">
        <f t="shared" si="36"/>
        <v>48000</v>
      </c>
      <c r="H65" s="206">
        <f t="shared" si="36"/>
        <v>24000</v>
      </c>
      <c r="I65" s="206">
        <f t="shared" si="36"/>
        <v>0</v>
      </c>
      <c r="J65" s="206">
        <f t="shared" si="36"/>
        <v>10000</v>
      </c>
      <c r="K65" s="206">
        <f>SUM(K66:K67)</f>
        <v>5284.86</v>
      </c>
      <c r="L65" s="206">
        <f>SUM(L66:L67)</f>
        <v>20000</v>
      </c>
      <c r="M65" s="206">
        <f t="shared" ref="M65:BN65" si="37">SUM(M66:M67)</f>
        <v>0</v>
      </c>
      <c r="N65" s="206">
        <f t="shared" si="37"/>
        <v>10000</v>
      </c>
      <c r="O65" s="206">
        <f t="shared" si="37"/>
        <v>0</v>
      </c>
      <c r="P65" s="206">
        <f t="shared" si="37"/>
        <v>5000</v>
      </c>
      <c r="Q65" s="206">
        <f t="shared" si="37"/>
        <v>0</v>
      </c>
      <c r="R65" s="206">
        <f t="shared" si="37"/>
        <v>10000</v>
      </c>
      <c r="S65" s="206">
        <f t="shared" si="37"/>
        <v>0</v>
      </c>
      <c r="T65" s="206">
        <f t="shared" si="37"/>
        <v>50000</v>
      </c>
      <c r="U65" s="206">
        <f t="shared" si="37"/>
        <v>0</v>
      </c>
      <c r="V65" s="206">
        <f t="shared" si="37"/>
        <v>20000</v>
      </c>
      <c r="W65" s="206">
        <f>SUM(W66:W67)</f>
        <v>0</v>
      </c>
      <c r="X65" s="206">
        <f>SUM(X66:X67)</f>
        <v>10000</v>
      </c>
      <c r="Y65" s="206">
        <f>SUM(Y66:Y67)</f>
        <v>0</v>
      </c>
      <c r="Z65" s="206">
        <f>SUM(Z66:Z67)</f>
        <v>5000</v>
      </c>
      <c r="AA65" s="206">
        <f t="shared" si="37"/>
        <v>0</v>
      </c>
      <c r="AB65" s="206">
        <f t="shared" si="37"/>
        <v>20000</v>
      </c>
      <c r="AC65" s="206">
        <f>SUM(AC66:AC67)</f>
        <v>26026.2</v>
      </c>
      <c r="AD65" s="206">
        <f>SUM(AD66:AD67)</f>
        <v>200000</v>
      </c>
      <c r="AE65" s="206">
        <f>SUM(AE66:AE67)</f>
        <v>1250</v>
      </c>
      <c r="AF65" s="206">
        <f t="shared" si="37"/>
        <v>10000</v>
      </c>
      <c r="AG65" s="206">
        <f t="shared" si="37"/>
        <v>0</v>
      </c>
      <c r="AH65" s="206">
        <f t="shared" si="37"/>
        <v>20000</v>
      </c>
      <c r="AI65" s="206">
        <f t="shared" si="37"/>
        <v>0</v>
      </c>
      <c r="AJ65" s="206">
        <f t="shared" si="37"/>
        <v>20000</v>
      </c>
      <c r="AK65" s="206">
        <f t="shared" si="37"/>
        <v>0</v>
      </c>
      <c r="AL65" s="206">
        <f t="shared" si="37"/>
        <v>10000</v>
      </c>
      <c r="AM65" s="206">
        <f t="shared" si="37"/>
        <v>0</v>
      </c>
      <c r="AN65" s="206">
        <f t="shared" si="37"/>
        <v>10000</v>
      </c>
      <c r="AO65" s="206">
        <f t="shared" si="37"/>
        <v>1500</v>
      </c>
      <c r="AP65" s="206">
        <f t="shared" si="37"/>
        <v>10000</v>
      </c>
      <c r="AQ65" s="206">
        <f t="shared" si="37"/>
        <v>0</v>
      </c>
      <c r="AR65" s="206">
        <f t="shared" si="37"/>
        <v>0</v>
      </c>
      <c r="AS65" s="206">
        <f t="shared" si="37"/>
        <v>0</v>
      </c>
      <c r="AT65" s="206">
        <f t="shared" si="37"/>
        <v>0</v>
      </c>
      <c r="AU65" s="206">
        <f t="shared" si="37"/>
        <v>0</v>
      </c>
      <c r="AV65" s="206">
        <f t="shared" si="37"/>
        <v>0</v>
      </c>
      <c r="AW65" s="206">
        <f t="shared" si="37"/>
        <v>0</v>
      </c>
      <c r="AX65" s="206">
        <f t="shared" si="37"/>
        <v>0</v>
      </c>
      <c r="AY65" s="206">
        <f t="shared" si="37"/>
        <v>0</v>
      </c>
      <c r="AZ65" s="206">
        <f t="shared" si="37"/>
        <v>0</v>
      </c>
      <c r="BA65" s="206">
        <f t="shared" si="37"/>
        <v>0</v>
      </c>
      <c r="BB65" s="206">
        <f t="shared" si="37"/>
        <v>0</v>
      </c>
      <c r="BC65" s="206">
        <f t="shared" si="37"/>
        <v>0</v>
      </c>
      <c r="BD65" s="206">
        <f t="shared" si="37"/>
        <v>0</v>
      </c>
      <c r="BE65" s="206">
        <f t="shared" si="37"/>
        <v>0</v>
      </c>
      <c r="BF65" s="206">
        <f t="shared" si="37"/>
        <v>0</v>
      </c>
      <c r="BG65" s="206">
        <f t="shared" si="37"/>
        <v>0</v>
      </c>
      <c r="BH65" s="206">
        <f t="shared" si="37"/>
        <v>0</v>
      </c>
      <c r="BI65" s="206">
        <f t="shared" si="37"/>
        <v>0</v>
      </c>
      <c r="BJ65" s="206">
        <f t="shared" si="37"/>
        <v>0</v>
      </c>
      <c r="BK65" s="206">
        <f t="shared" si="37"/>
        <v>0</v>
      </c>
      <c r="BL65" s="206">
        <f t="shared" si="37"/>
        <v>0</v>
      </c>
      <c r="BM65" s="206">
        <f t="shared" si="37"/>
        <v>0</v>
      </c>
      <c r="BN65" s="206">
        <f t="shared" si="37"/>
        <v>0</v>
      </c>
    </row>
    <row r="66" spans="1:853" s="460" customFormat="1">
      <c r="A66" s="10"/>
      <c r="B66" s="21"/>
      <c r="C66" s="22"/>
      <c r="D66" s="386" t="s">
        <v>11</v>
      </c>
      <c r="E66" s="380">
        <f>SUMIF($G$2:$BN$2,E$2,($G66:$BN66))</f>
        <v>82061.06</v>
      </c>
      <c r="F66" s="380">
        <f>SUMIF($G$2:$BN$2,F$2,($G66:$BN66))</f>
        <v>464000</v>
      </c>
      <c r="G66" s="222">
        <v>48000</v>
      </c>
      <c r="H66" s="222">
        <v>24000</v>
      </c>
      <c r="I66" s="222">
        <v>0</v>
      </c>
      <c r="J66" s="222">
        <v>10000</v>
      </c>
      <c r="K66" s="222">
        <v>5284.86</v>
      </c>
      <c r="L66" s="222">
        <v>20000</v>
      </c>
      <c r="M66" s="222">
        <v>0</v>
      </c>
      <c r="N66" s="222">
        <v>10000</v>
      </c>
      <c r="O66" s="222">
        <v>0</v>
      </c>
      <c r="P66" s="222">
        <v>5000</v>
      </c>
      <c r="Q66" s="222">
        <v>0</v>
      </c>
      <c r="R66" s="222">
        <v>10000</v>
      </c>
      <c r="S66" s="222">
        <v>0</v>
      </c>
      <c r="T66" s="222">
        <v>50000</v>
      </c>
      <c r="U66" s="222">
        <v>0</v>
      </c>
      <c r="V66" s="222">
        <v>20000</v>
      </c>
      <c r="W66" s="222">
        <v>0</v>
      </c>
      <c r="X66" s="222">
        <v>10000</v>
      </c>
      <c r="Y66" s="222">
        <v>0</v>
      </c>
      <c r="Z66" s="222">
        <v>5000</v>
      </c>
      <c r="AA66" s="222">
        <v>0</v>
      </c>
      <c r="AB66" s="222">
        <v>20000</v>
      </c>
      <c r="AC66" s="222">
        <v>26026.2</v>
      </c>
      <c r="AD66" s="222">
        <v>200000</v>
      </c>
      <c r="AE66" s="222">
        <v>1250</v>
      </c>
      <c r="AF66" s="222">
        <v>10000</v>
      </c>
      <c r="AG66" s="222">
        <v>0</v>
      </c>
      <c r="AH66" s="222">
        <v>20000</v>
      </c>
      <c r="AI66" s="222">
        <v>0</v>
      </c>
      <c r="AJ66" s="222">
        <v>20000</v>
      </c>
      <c r="AK66" s="222">
        <v>0</v>
      </c>
      <c r="AL66" s="222">
        <v>10000</v>
      </c>
      <c r="AM66" s="222">
        <v>0</v>
      </c>
      <c r="AN66" s="222">
        <v>10000</v>
      </c>
      <c r="AO66" s="222">
        <v>1500</v>
      </c>
      <c r="AP66" s="222">
        <v>10000</v>
      </c>
      <c r="AQ66" s="222">
        <v>0</v>
      </c>
      <c r="AR66" s="222">
        <v>0</v>
      </c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</row>
    <row r="67" spans="1:853">
      <c r="A67" s="10"/>
      <c r="B67" s="21"/>
      <c r="C67" s="22"/>
      <c r="D67" s="11" t="s">
        <v>12</v>
      </c>
      <c r="E67" s="362"/>
      <c r="F67" s="362"/>
      <c r="G67" s="362"/>
      <c r="H67" s="362"/>
      <c r="I67" s="362"/>
      <c r="J67" s="362"/>
      <c r="K67" s="362"/>
      <c r="L67" s="362"/>
      <c r="M67" s="362"/>
      <c r="N67" s="362"/>
      <c r="O67" s="362"/>
      <c r="P67" s="362"/>
      <c r="Q67" s="362"/>
      <c r="R67" s="362"/>
      <c r="S67" s="362"/>
      <c r="T67" s="362"/>
      <c r="U67" s="362"/>
      <c r="V67" s="362"/>
      <c r="W67" s="362"/>
      <c r="X67" s="362"/>
      <c r="Y67" s="362"/>
      <c r="Z67" s="362"/>
      <c r="AA67" s="362"/>
      <c r="AB67" s="362"/>
      <c r="AC67" s="362"/>
      <c r="AD67" s="362"/>
      <c r="AE67" s="362"/>
      <c r="AF67" s="362"/>
      <c r="AG67" s="362"/>
      <c r="AH67" s="362"/>
      <c r="AI67" s="362"/>
      <c r="AJ67" s="362"/>
      <c r="AK67" s="362"/>
      <c r="AL67" s="362"/>
      <c r="AM67" s="362"/>
      <c r="AN67" s="362"/>
      <c r="AO67" s="362"/>
      <c r="AP67" s="362"/>
      <c r="AQ67" s="362"/>
      <c r="AR67" s="362"/>
      <c r="AS67" s="362"/>
      <c r="AT67" s="362"/>
      <c r="AU67" s="362"/>
      <c r="AV67" s="362"/>
      <c r="AW67" s="362"/>
      <c r="AX67" s="362"/>
      <c r="AY67" s="362"/>
      <c r="AZ67" s="362"/>
      <c r="BA67" s="362"/>
      <c r="BB67" s="362"/>
      <c r="BC67" s="362"/>
      <c r="BD67" s="362"/>
      <c r="BE67" s="362"/>
      <c r="BF67" s="362"/>
      <c r="BG67" s="362"/>
      <c r="BH67" s="362"/>
      <c r="BI67" s="362"/>
      <c r="BJ67" s="362"/>
      <c r="BK67" s="362"/>
      <c r="BL67" s="362"/>
      <c r="BM67" s="362"/>
      <c r="BN67" s="362"/>
    </row>
    <row r="68" spans="1:853">
      <c r="A68" s="164"/>
      <c r="B68" s="165"/>
      <c r="C68" s="167" t="s">
        <v>58</v>
      </c>
      <c r="D68" s="166"/>
      <c r="E68" s="206">
        <f t="shared" ref="E68:J68" si="38">SUM(E69:E70)</f>
        <v>275524</v>
      </c>
      <c r="F68" s="206">
        <f t="shared" si="38"/>
        <v>492000</v>
      </c>
      <c r="G68" s="206">
        <f t="shared" si="38"/>
        <v>24000</v>
      </c>
      <c r="H68" s="206">
        <f t="shared" si="38"/>
        <v>50000</v>
      </c>
      <c r="I68" s="206">
        <f t="shared" si="38"/>
        <v>7484</v>
      </c>
      <c r="J68" s="206">
        <f t="shared" si="38"/>
        <v>12000</v>
      </c>
      <c r="K68" s="206">
        <f>SUM(K69:K70)</f>
        <v>11300</v>
      </c>
      <c r="L68" s="206">
        <f>SUM(L69:L70)</f>
        <v>20000</v>
      </c>
      <c r="M68" s="206">
        <f t="shared" ref="M68:BN68" si="39">SUM(M69:M70)</f>
        <v>6555</v>
      </c>
      <c r="N68" s="206">
        <f t="shared" si="39"/>
        <v>15000</v>
      </c>
      <c r="O68" s="206">
        <f t="shared" si="39"/>
        <v>0</v>
      </c>
      <c r="P68" s="206">
        <f t="shared" si="39"/>
        <v>12000</v>
      </c>
      <c r="Q68" s="206">
        <f t="shared" si="39"/>
        <v>370</v>
      </c>
      <c r="R68" s="206">
        <f t="shared" si="39"/>
        <v>12000</v>
      </c>
      <c r="S68" s="206">
        <f t="shared" si="39"/>
        <v>15883</v>
      </c>
      <c r="T68" s="206">
        <f t="shared" si="39"/>
        <v>30000</v>
      </c>
      <c r="U68" s="206">
        <f t="shared" si="39"/>
        <v>33055</v>
      </c>
      <c r="V68" s="206">
        <f t="shared" si="39"/>
        <v>40000</v>
      </c>
      <c r="W68" s="206">
        <f>SUM(W69:W70)</f>
        <v>0</v>
      </c>
      <c r="X68" s="206">
        <f>SUM(X69:X70)</f>
        <v>15000</v>
      </c>
      <c r="Y68" s="206">
        <f>SUM(Y69:Y70)</f>
        <v>6555</v>
      </c>
      <c r="Z68" s="206">
        <f>SUM(Z69:Z70)</f>
        <v>15000</v>
      </c>
      <c r="AA68" s="206">
        <f t="shared" si="39"/>
        <v>5600</v>
      </c>
      <c r="AB68" s="206">
        <f t="shared" si="39"/>
        <v>12000</v>
      </c>
      <c r="AC68" s="206">
        <f>SUM(AC69:AC70)</f>
        <v>26833</v>
      </c>
      <c r="AD68" s="206">
        <f>SUM(AD69:AD70)</f>
        <v>60000</v>
      </c>
      <c r="AE68" s="206">
        <f>SUM(AE69:AE70)</f>
        <v>40225</v>
      </c>
      <c r="AF68" s="206">
        <f t="shared" si="39"/>
        <v>50000</v>
      </c>
      <c r="AG68" s="206">
        <f t="shared" si="39"/>
        <v>32435</v>
      </c>
      <c r="AH68" s="206">
        <f t="shared" si="39"/>
        <v>35000</v>
      </c>
      <c r="AI68" s="206">
        <f t="shared" si="39"/>
        <v>7860</v>
      </c>
      <c r="AJ68" s="206">
        <f t="shared" si="39"/>
        <v>24000</v>
      </c>
      <c r="AK68" s="206">
        <f t="shared" si="39"/>
        <v>54774</v>
      </c>
      <c r="AL68" s="206">
        <f t="shared" si="39"/>
        <v>60000</v>
      </c>
      <c r="AM68" s="206">
        <f t="shared" si="39"/>
        <v>2100</v>
      </c>
      <c r="AN68" s="206">
        <f t="shared" si="39"/>
        <v>6000</v>
      </c>
      <c r="AO68" s="206">
        <f t="shared" si="39"/>
        <v>495</v>
      </c>
      <c r="AP68" s="206">
        <f t="shared" si="39"/>
        <v>24000</v>
      </c>
      <c r="AQ68" s="206">
        <f t="shared" si="39"/>
        <v>0</v>
      </c>
      <c r="AR68" s="206">
        <f t="shared" si="39"/>
        <v>0</v>
      </c>
      <c r="AS68" s="206">
        <f t="shared" si="39"/>
        <v>0</v>
      </c>
      <c r="AT68" s="206">
        <f t="shared" si="39"/>
        <v>0</v>
      </c>
      <c r="AU68" s="206">
        <f t="shared" si="39"/>
        <v>0</v>
      </c>
      <c r="AV68" s="206">
        <f t="shared" si="39"/>
        <v>0</v>
      </c>
      <c r="AW68" s="206">
        <f t="shared" si="39"/>
        <v>0</v>
      </c>
      <c r="AX68" s="206">
        <f t="shared" si="39"/>
        <v>0</v>
      </c>
      <c r="AY68" s="206">
        <f t="shared" si="39"/>
        <v>0</v>
      </c>
      <c r="AZ68" s="206">
        <f t="shared" si="39"/>
        <v>0</v>
      </c>
      <c r="BA68" s="206">
        <f t="shared" si="39"/>
        <v>0</v>
      </c>
      <c r="BB68" s="206">
        <f t="shared" si="39"/>
        <v>0</v>
      </c>
      <c r="BC68" s="206">
        <f t="shared" si="39"/>
        <v>0</v>
      </c>
      <c r="BD68" s="206">
        <f t="shared" si="39"/>
        <v>0</v>
      </c>
      <c r="BE68" s="206">
        <f t="shared" si="39"/>
        <v>0</v>
      </c>
      <c r="BF68" s="206">
        <f t="shared" si="39"/>
        <v>0</v>
      </c>
      <c r="BG68" s="206">
        <f t="shared" si="39"/>
        <v>0</v>
      </c>
      <c r="BH68" s="206">
        <f t="shared" si="39"/>
        <v>0</v>
      </c>
      <c r="BI68" s="206">
        <f t="shared" si="39"/>
        <v>0</v>
      </c>
      <c r="BJ68" s="206">
        <f t="shared" si="39"/>
        <v>0</v>
      </c>
      <c r="BK68" s="206">
        <f t="shared" si="39"/>
        <v>0</v>
      </c>
      <c r="BL68" s="206">
        <f t="shared" si="39"/>
        <v>0</v>
      </c>
      <c r="BM68" s="206">
        <f t="shared" si="39"/>
        <v>0</v>
      </c>
      <c r="BN68" s="206">
        <f t="shared" si="39"/>
        <v>0</v>
      </c>
    </row>
    <row r="69" spans="1:853">
      <c r="A69" s="10"/>
      <c r="B69" s="21"/>
      <c r="C69" s="22"/>
      <c r="D69" s="386" t="s">
        <v>11</v>
      </c>
      <c r="E69" s="380">
        <f>SUMIF($G$2:$BN$2,E$2,($G69:$BN69))</f>
        <v>275524</v>
      </c>
      <c r="F69" s="431">
        <f>SUMIF($G$2:$BN$2,F$2,($G69:$BN69))</f>
        <v>492000</v>
      </c>
      <c r="G69" s="222">
        <v>24000</v>
      </c>
      <c r="H69" s="387">
        <v>50000</v>
      </c>
      <c r="I69" s="222">
        <v>7484</v>
      </c>
      <c r="J69" s="387">
        <v>12000</v>
      </c>
      <c r="K69" s="222">
        <v>11300</v>
      </c>
      <c r="L69" s="387">
        <v>20000</v>
      </c>
      <c r="M69" s="222">
        <v>6555</v>
      </c>
      <c r="N69" s="387">
        <v>15000</v>
      </c>
      <c r="O69" s="222">
        <v>0</v>
      </c>
      <c r="P69" s="387">
        <v>12000</v>
      </c>
      <c r="Q69" s="222">
        <v>370</v>
      </c>
      <c r="R69" s="387">
        <v>12000</v>
      </c>
      <c r="S69" s="222">
        <v>15883</v>
      </c>
      <c r="T69" s="387">
        <v>30000</v>
      </c>
      <c r="U69" s="222">
        <v>33055</v>
      </c>
      <c r="V69" s="387">
        <v>40000</v>
      </c>
      <c r="W69" s="222">
        <v>0</v>
      </c>
      <c r="X69" s="387">
        <v>15000</v>
      </c>
      <c r="Y69" s="222">
        <v>6555</v>
      </c>
      <c r="Z69" s="387">
        <v>15000</v>
      </c>
      <c r="AA69" s="222">
        <v>5600</v>
      </c>
      <c r="AB69" s="387">
        <v>12000</v>
      </c>
      <c r="AC69" s="222">
        <v>26833</v>
      </c>
      <c r="AD69" s="387">
        <v>60000</v>
      </c>
      <c r="AE69" s="222">
        <v>40225</v>
      </c>
      <c r="AF69" s="387">
        <v>50000</v>
      </c>
      <c r="AG69" s="222">
        <v>32435</v>
      </c>
      <c r="AH69" s="387">
        <v>35000</v>
      </c>
      <c r="AI69" s="222">
        <v>7860</v>
      </c>
      <c r="AJ69" s="387">
        <v>24000</v>
      </c>
      <c r="AK69" s="222">
        <v>54774</v>
      </c>
      <c r="AL69" s="387">
        <v>60000</v>
      </c>
      <c r="AM69" s="222">
        <v>2100</v>
      </c>
      <c r="AN69" s="387">
        <v>6000</v>
      </c>
      <c r="AO69" s="222">
        <v>495</v>
      </c>
      <c r="AP69" s="387">
        <v>24000</v>
      </c>
      <c r="AQ69" s="222">
        <v>0</v>
      </c>
      <c r="AR69" s="387">
        <v>0</v>
      </c>
      <c r="AS69" s="222"/>
      <c r="AT69" s="387"/>
      <c r="AU69" s="222"/>
      <c r="AV69" s="387"/>
      <c r="AW69" s="222"/>
      <c r="AX69" s="387"/>
      <c r="AY69" s="222"/>
      <c r="AZ69" s="387"/>
      <c r="BA69" s="222"/>
      <c r="BB69" s="387"/>
      <c r="BC69" s="222"/>
      <c r="BD69" s="387"/>
      <c r="BE69" s="222"/>
      <c r="BF69" s="387"/>
      <c r="BG69" s="222"/>
      <c r="BH69" s="387"/>
      <c r="BI69" s="222"/>
      <c r="BJ69" s="387"/>
      <c r="BK69" s="222"/>
      <c r="BL69" s="387"/>
      <c r="BM69" s="222"/>
      <c r="BN69" s="387"/>
    </row>
    <row r="70" spans="1:853" s="467" customFormat="1">
      <c r="A70" s="10"/>
      <c r="B70" s="21"/>
      <c r="C70" s="22"/>
      <c r="D70" s="11" t="s">
        <v>12</v>
      </c>
      <c r="E70" s="362"/>
      <c r="F70" s="362"/>
      <c r="G70" s="362"/>
      <c r="H70" s="362"/>
      <c r="I70" s="362"/>
      <c r="J70" s="362"/>
      <c r="K70" s="362"/>
      <c r="L70" s="362"/>
      <c r="M70" s="362"/>
      <c r="N70" s="362"/>
      <c r="O70" s="362"/>
      <c r="P70" s="362"/>
      <c r="Q70" s="362"/>
      <c r="R70" s="362"/>
      <c r="S70" s="362"/>
      <c r="T70" s="362"/>
      <c r="U70" s="362"/>
      <c r="V70" s="362"/>
      <c r="W70" s="362"/>
      <c r="X70" s="362"/>
      <c r="Y70" s="362"/>
      <c r="Z70" s="362"/>
      <c r="AA70" s="362"/>
      <c r="AB70" s="362"/>
      <c r="AC70" s="362"/>
      <c r="AD70" s="362"/>
      <c r="AE70" s="362"/>
      <c r="AF70" s="362"/>
      <c r="AG70" s="362"/>
      <c r="AH70" s="362"/>
      <c r="AI70" s="362"/>
      <c r="AJ70" s="362"/>
      <c r="AK70" s="362"/>
      <c r="AL70" s="362"/>
      <c r="AM70" s="362"/>
      <c r="AN70" s="362"/>
      <c r="AO70" s="362"/>
      <c r="AP70" s="362"/>
      <c r="AQ70" s="362"/>
      <c r="AR70" s="362"/>
      <c r="AS70" s="362"/>
      <c r="AT70" s="362"/>
      <c r="AU70" s="362"/>
      <c r="AV70" s="362"/>
      <c r="AW70" s="362"/>
      <c r="AX70" s="362"/>
      <c r="AY70" s="362"/>
      <c r="AZ70" s="362"/>
      <c r="BA70" s="362"/>
      <c r="BB70" s="362"/>
      <c r="BC70" s="362"/>
      <c r="BD70" s="362"/>
      <c r="BE70" s="362"/>
      <c r="BF70" s="362"/>
      <c r="BG70" s="362"/>
      <c r="BH70" s="362"/>
      <c r="BI70" s="362"/>
      <c r="BJ70" s="362"/>
      <c r="BK70" s="362"/>
      <c r="BL70" s="362"/>
      <c r="BM70" s="362"/>
      <c r="BN70" s="362"/>
      <c r="BO70" s="460"/>
      <c r="BP70" s="460"/>
      <c r="BQ70" s="460"/>
      <c r="BR70" s="460"/>
      <c r="BS70" s="460"/>
      <c r="BT70" s="460"/>
      <c r="BU70" s="460"/>
      <c r="BV70" s="460"/>
      <c r="BW70" s="460"/>
      <c r="BX70" s="460"/>
      <c r="BY70" s="460"/>
      <c r="BZ70" s="460"/>
      <c r="CA70" s="460"/>
      <c r="CB70" s="460"/>
      <c r="CC70" s="460"/>
      <c r="CD70" s="460"/>
      <c r="CE70" s="460"/>
      <c r="CF70" s="460"/>
      <c r="CG70" s="460"/>
      <c r="CH70" s="460"/>
      <c r="CI70" s="460"/>
      <c r="CJ70" s="460"/>
      <c r="CK70" s="460"/>
      <c r="CL70" s="460"/>
      <c r="CM70" s="460"/>
      <c r="CN70" s="460"/>
      <c r="CO70" s="460"/>
      <c r="CP70" s="460"/>
      <c r="CQ70" s="460"/>
      <c r="CR70" s="460"/>
      <c r="CS70" s="460"/>
      <c r="CT70" s="460"/>
      <c r="CU70" s="460"/>
      <c r="CV70" s="460"/>
      <c r="CW70" s="460"/>
      <c r="CX70" s="460"/>
      <c r="CY70" s="460"/>
      <c r="CZ70" s="460"/>
      <c r="DA70" s="460"/>
      <c r="DB70" s="460"/>
      <c r="DC70" s="460"/>
      <c r="DD70" s="460"/>
      <c r="DE70" s="460"/>
      <c r="DF70" s="460"/>
      <c r="DG70" s="460"/>
      <c r="DH70" s="460"/>
      <c r="DI70" s="460"/>
      <c r="DJ70" s="460"/>
      <c r="DK70" s="460"/>
      <c r="DL70" s="460"/>
      <c r="DM70" s="460"/>
      <c r="DN70" s="460"/>
      <c r="DO70" s="460"/>
      <c r="DP70" s="460"/>
      <c r="DQ70" s="460"/>
      <c r="DR70" s="460"/>
      <c r="DS70" s="460"/>
      <c r="DT70" s="460"/>
      <c r="DU70" s="460"/>
      <c r="DV70" s="460"/>
      <c r="DW70" s="460"/>
      <c r="DX70" s="460"/>
      <c r="DY70" s="460"/>
      <c r="DZ70" s="460"/>
      <c r="EA70" s="460"/>
      <c r="EB70" s="460"/>
      <c r="EC70" s="460"/>
      <c r="ED70" s="460"/>
      <c r="EE70" s="460"/>
      <c r="EF70" s="460"/>
      <c r="EG70" s="460"/>
      <c r="EH70" s="460"/>
      <c r="EI70" s="460"/>
      <c r="EJ70" s="460"/>
      <c r="EK70" s="460"/>
      <c r="EL70" s="460"/>
      <c r="EM70" s="460"/>
      <c r="EN70" s="460"/>
      <c r="EO70" s="460"/>
      <c r="EP70" s="460"/>
      <c r="EQ70" s="460"/>
      <c r="ER70" s="460"/>
      <c r="ES70" s="460"/>
      <c r="ET70" s="460"/>
      <c r="EU70" s="460"/>
      <c r="EV70" s="460"/>
      <c r="EW70" s="460"/>
      <c r="EX70" s="460"/>
      <c r="EY70" s="460"/>
      <c r="EZ70" s="460"/>
      <c r="FA70" s="460"/>
      <c r="FB70" s="460"/>
      <c r="FC70" s="460"/>
      <c r="FD70" s="460"/>
      <c r="FE70" s="460"/>
      <c r="FF70" s="460"/>
      <c r="FG70" s="460"/>
      <c r="FH70" s="460"/>
      <c r="FI70" s="460"/>
      <c r="FJ70" s="460"/>
      <c r="FK70" s="460"/>
      <c r="FL70" s="460"/>
      <c r="FM70" s="460"/>
      <c r="FN70" s="460"/>
      <c r="FO70" s="460"/>
      <c r="FP70" s="460"/>
      <c r="FQ70" s="460"/>
      <c r="FR70" s="460"/>
      <c r="FS70" s="460"/>
      <c r="FT70" s="460"/>
      <c r="FU70" s="460"/>
      <c r="FV70" s="460"/>
      <c r="FW70" s="460"/>
      <c r="FX70" s="460"/>
      <c r="FY70" s="460"/>
      <c r="FZ70" s="460"/>
      <c r="GA70" s="460"/>
      <c r="GB70" s="460"/>
      <c r="GC70" s="460"/>
      <c r="GD70" s="460"/>
      <c r="GE70" s="460"/>
      <c r="GF70" s="460"/>
      <c r="GG70" s="460"/>
      <c r="GH70" s="460"/>
      <c r="GI70" s="460"/>
      <c r="GJ70" s="460"/>
      <c r="GK70" s="460"/>
      <c r="GL70" s="460"/>
      <c r="GM70" s="460"/>
      <c r="GN70" s="460"/>
      <c r="GO70" s="460"/>
      <c r="GP70" s="460"/>
      <c r="GQ70" s="460"/>
      <c r="GR70" s="460"/>
      <c r="GS70" s="460"/>
      <c r="GT70" s="460"/>
      <c r="GU70" s="460"/>
      <c r="GV70" s="460"/>
      <c r="GW70" s="460"/>
      <c r="GX70" s="460"/>
      <c r="GY70" s="460"/>
      <c r="GZ70" s="460"/>
      <c r="HA70" s="460"/>
      <c r="HB70" s="460"/>
      <c r="HC70" s="460"/>
      <c r="HD70" s="460"/>
      <c r="HE70" s="460"/>
      <c r="HF70" s="460"/>
      <c r="HG70" s="460"/>
      <c r="HH70" s="460"/>
      <c r="HI70" s="460"/>
      <c r="HJ70" s="460"/>
      <c r="HK70" s="460"/>
      <c r="HL70" s="460"/>
      <c r="HM70" s="460"/>
      <c r="HN70" s="460"/>
      <c r="HO70" s="460"/>
      <c r="HP70" s="460"/>
      <c r="HQ70" s="460"/>
      <c r="HR70" s="460"/>
      <c r="HS70" s="460"/>
      <c r="HT70" s="460"/>
      <c r="HU70" s="460"/>
      <c r="HV70" s="460"/>
      <c r="HW70" s="460"/>
      <c r="HX70" s="460"/>
      <c r="HY70" s="460"/>
      <c r="HZ70" s="460"/>
      <c r="IA70" s="460"/>
      <c r="IB70" s="460"/>
      <c r="IC70" s="460"/>
      <c r="ID70" s="460"/>
      <c r="IE70" s="460"/>
      <c r="IF70" s="460"/>
      <c r="IG70" s="460"/>
      <c r="IH70" s="460"/>
      <c r="II70" s="460"/>
      <c r="IJ70" s="460"/>
      <c r="IK70" s="460"/>
      <c r="IL70" s="460"/>
      <c r="IM70" s="460"/>
      <c r="IN70" s="460"/>
      <c r="IO70" s="460"/>
      <c r="IP70" s="460"/>
      <c r="IQ70" s="460"/>
      <c r="IR70" s="460"/>
      <c r="IS70" s="460"/>
      <c r="IT70" s="460"/>
      <c r="IU70" s="460"/>
      <c r="IV70" s="460"/>
      <c r="IW70" s="460"/>
      <c r="IX70" s="460"/>
      <c r="IY70" s="460"/>
      <c r="IZ70" s="460"/>
      <c r="JA70" s="460"/>
      <c r="JB70" s="460"/>
      <c r="JC70" s="460"/>
      <c r="JD70" s="460"/>
      <c r="JE70" s="460"/>
      <c r="JF70" s="460"/>
      <c r="JG70" s="460"/>
      <c r="JH70" s="460"/>
      <c r="JI70" s="460"/>
      <c r="JJ70" s="460"/>
      <c r="JK70" s="460"/>
      <c r="JL70" s="460"/>
      <c r="JM70" s="460"/>
      <c r="JN70" s="460"/>
      <c r="JO70" s="460"/>
      <c r="JP70" s="460"/>
      <c r="JQ70" s="460"/>
      <c r="JR70" s="460"/>
      <c r="JS70" s="460"/>
      <c r="JT70" s="460"/>
      <c r="JU70" s="460"/>
      <c r="JV70" s="460"/>
      <c r="JW70" s="460"/>
      <c r="JX70" s="460"/>
      <c r="JY70" s="460"/>
      <c r="JZ70" s="460"/>
      <c r="KA70" s="460"/>
      <c r="KB70" s="460"/>
      <c r="KC70" s="460"/>
      <c r="KD70" s="460"/>
      <c r="KE70" s="460"/>
      <c r="KF70" s="460"/>
      <c r="KG70" s="460"/>
      <c r="KH70" s="460"/>
      <c r="KI70" s="460"/>
      <c r="KJ70" s="460"/>
      <c r="KK70" s="460"/>
      <c r="KL70" s="460"/>
      <c r="KM70" s="460"/>
      <c r="KN70" s="460"/>
      <c r="KO70" s="460"/>
      <c r="KP70" s="460"/>
      <c r="KQ70" s="460"/>
      <c r="KR70" s="460"/>
      <c r="KS70" s="460"/>
      <c r="KT70" s="460"/>
      <c r="KU70" s="460"/>
      <c r="KV70" s="460"/>
      <c r="KW70" s="460"/>
      <c r="KX70" s="460"/>
      <c r="KY70" s="460"/>
      <c r="KZ70" s="460"/>
      <c r="LA70" s="460"/>
      <c r="LB70" s="460"/>
      <c r="LC70" s="460"/>
      <c r="LD70" s="460"/>
      <c r="LE70" s="460"/>
      <c r="LF70" s="460"/>
      <c r="LG70" s="460"/>
      <c r="LH70" s="460"/>
      <c r="LI70" s="460"/>
      <c r="LJ70" s="460"/>
      <c r="LK70" s="460"/>
      <c r="LL70" s="460"/>
      <c r="LM70" s="460"/>
      <c r="LN70" s="460"/>
      <c r="LO70" s="460"/>
      <c r="LP70" s="460"/>
      <c r="LQ70" s="460"/>
      <c r="LR70" s="460"/>
      <c r="LS70" s="460"/>
      <c r="LT70" s="460"/>
      <c r="LU70" s="460"/>
      <c r="LV70" s="460"/>
      <c r="LW70" s="460"/>
      <c r="LX70" s="460"/>
      <c r="LY70" s="460"/>
      <c r="LZ70" s="460"/>
      <c r="MA70" s="460"/>
      <c r="MB70" s="460"/>
      <c r="MC70" s="460"/>
      <c r="MD70" s="460"/>
      <c r="ME70" s="460"/>
      <c r="MF70" s="460"/>
      <c r="MG70" s="460"/>
      <c r="MH70" s="460"/>
      <c r="MI70" s="460"/>
      <c r="MJ70" s="460"/>
      <c r="MK70" s="460"/>
      <c r="ML70" s="460"/>
      <c r="MM70" s="460"/>
      <c r="MN70" s="460"/>
      <c r="MO70" s="460"/>
      <c r="MP70" s="460"/>
      <c r="MQ70" s="460"/>
      <c r="MR70" s="460"/>
      <c r="MS70" s="460"/>
      <c r="MT70" s="460"/>
      <c r="MU70" s="460"/>
      <c r="MV70" s="460"/>
      <c r="MW70" s="460"/>
      <c r="MX70" s="460"/>
      <c r="MY70" s="460"/>
      <c r="MZ70" s="460"/>
      <c r="NA70" s="460"/>
      <c r="NB70" s="460"/>
      <c r="NC70" s="460"/>
      <c r="ND70" s="460"/>
      <c r="NE70" s="460"/>
      <c r="NF70" s="460"/>
      <c r="NG70" s="460"/>
      <c r="NH70" s="460"/>
      <c r="NI70" s="460"/>
      <c r="NJ70" s="460"/>
      <c r="NK70" s="460"/>
      <c r="NL70" s="460"/>
      <c r="NM70" s="460"/>
      <c r="NN70" s="460"/>
      <c r="NO70" s="460"/>
      <c r="NP70" s="460"/>
      <c r="NQ70" s="460"/>
      <c r="NR70" s="460"/>
      <c r="NS70" s="460"/>
      <c r="NT70" s="460"/>
      <c r="NU70" s="460"/>
      <c r="NV70" s="460"/>
      <c r="NW70" s="460"/>
      <c r="NX70" s="460"/>
      <c r="NY70" s="460"/>
      <c r="NZ70" s="460"/>
      <c r="OA70" s="460"/>
      <c r="OB70" s="460"/>
      <c r="OC70" s="460"/>
      <c r="OD70" s="460"/>
      <c r="OE70" s="460"/>
      <c r="OF70" s="460"/>
      <c r="OG70" s="460"/>
      <c r="OH70" s="460"/>
      <c r="OI70" s="460"/>
      <c r="OJ70" s="460"/>
      <c r="OK70" s="460"/>
      <c r="OL70" s="460"/>
      <c r="OM70" s="460"/>
      <c r="ON70" s="460"/>
      <c r="OO70" s="460"/>
      <c r="OP70" s="460"/>
      <c r="OQ70" s="460"/>
      <c r="OR70" s="460"/>
      <c r="OS70" s="460"/>
      <c r="OT70" s="460"/>
      <c r="OU70" s="460"/>
      <c r="OV70" s="460"/>
      <c r="OW70" s="460"/>
      <c r="OX70" s="460"/>
      <c r="OY70" s="460"/>
      <c r="OZ70" s="460"/>
      <c r="PA70" s="460"/>
      <c r="PB70" s="460"/>
      <c r="PC70" s="460"/>
      <c r="PD70" s="460"/>
      <c r="PE70" s="460"/>
      <c r="PF70" s="460"/>
      <c r="PG70" s="460"/>
      <c r="PH70" s="460"/>
      <c r="PI70" s="460"/>
      <c r="PJ70" s="460"/>
      <c r="PK70" s="460"/>
      <c r="PL70" s="460"/>
      <c r="PM70" s="460"/>
      <c r="PN70" s="460"/>
      <c r="PO70" s="460"/>
      <c r="PP70" s="460"/>
      <c r="PQ70" s="460"/>
      <c r="PR70" s="460"/>
      <c r="PS70" s="460"/>
      <c r="PT70" s="460"/>
      <c r="PU70" s="460"/>
      <c r="PV70" s="460"/>
      <c r="PW70" s="460"/>
      <c r="PX70" s="460"/>
      <c r="PY70" s="460"/>
      <c r="PZ70" s="460"/>
      <c r="QA70" s="460"/>
      <c r="QB70" s="460"/>
      <c r="QC70" s="460"/>
      <c r="QD70" s="460"/>
      <c r="QE70" s="460"/>
      <c r="QF70" s="460"/>
      <c r="QG70" s="460"/>
      <c r="QH70" s="460"/>
      <c r="QI70" s="460"/>
      <c r="QJ70" s="460"/>
      <c r="QK70" s="460"/>
      <c r="QL70" s="460"/>
      <c r="QM70" s="460"/>
      <c r="QN70" s="460"/>
      <c r="QO70" s="460"/>
      <c r="QP70" s="460"/>
      <c r="QQ70" s="460"/>
      <c r="QR70" s="460"/>
      <c r="QS70" s="460"/>
      <c r="QT70" s="460"/>
      <c r="QU70" s="460"/>
      <c r="QV70" s="460"/>
      <c r="QW70" s="460"/>
      <c r="QX70" s="460"/>
      <c r="QY70" s="460"/>
      <c r="QZ70" s="460"/>
      <c r="RA70" s="460"/>
      <c r="RB70" s="460"/>
      <c r="RC70" s="460"/>
      <c r="RD70" s="460"/>
      <c r="RE70" s="460"/>
      <c r="RF70" s="460"/>
      <c r="RG70" s="460"/>
      <c r="RH70" s="460"/>
      <c r="RI70" s="460"/>
      <c r="RJ70" s="460"/>
      <c r="RK70" s="460"/>
      <c r="RL70" s="460"/>
      <c r="RM70" s="460"/>
      <c r="RN70" s="460"/>
      <c r="RO70" s="460"/>
      <c r="RP70" s="460"/>
      <c r="RQ70" s="460"/>
      <c r="RR70" s="460"/>
      <c r="RS70" s="460"/>
      <c r="RT70" s="460"/>
      <c r="RU70" s="460"/>
      <c r="RV70" s="460"/>
      <c r="RW70" s="460"/>
      <c r="RX70" s="460"/>
      <c r="RY70" s="460"/>
      <c r="RZ70" s="460"/>
      <c r="SA70" s="460"/>
      <c r="SB70" s="460"/>
      <c r="SC70" s="460"/>
      <c r="SD70" s="460"/>
      <c r="SE70" s="460"/>
      <c r="SF70" s="460"/>
      <c r="SG70" s="460"/>
      <c r="SH70" s="460"/>
      <c r="SI70" s="460"/>
      <c r="SJ70" s="460"/>
      <c r="SK70" s="460"/>
      <c r="SL70" s="460"/>
      <c r="SM70" s="460"/>
      <c r="SN70" s="460"/>
      <c r="SO70" s="460"/>
      <c r="SP70" s="460"/>
      <c r="SQ70" s="460"/>
      <c r="SR70" s="460"/>
      <c r="SS70" s="460"/>
      <c r="ST70" s="460"/>
      <c r="SU70" s="460"/>
      <c r="SV70" s="460"/>
      <c r="SW70" s="460"/>
      <c r="SX70" s="460"/>
      <c r="SY70" s="460"/>
      <c r="SZ70" s="460"/>
      <c r="TA70" s="460"/>
      <c r="TB70" s="460"/>
      <c r="TC70" s="460"/>
      <c r="TD70" s="460"/>
      <c r="TE70" s="460"/>
      <c r="TF70" s="460"/>
      <c r="TG70" s="460"/>
      <c r="TH70" s="460"/>
      <c r="TI70" s="460"/>
      <c r="TJ70" s="460"/>
      <c r="TK70" s="460"/>
      <c r="TL70" s="460"/>
      <c r="TM70" s="460"/>
      <c r="TN70" s="460"/>
      <c r="TO70" s="460"/>
      <c r="TP70" s="460"/>
      <c r="TQ70" s="460"/>
      <c r="TR70" s="460"/>
      <c r="TS70" s="460"/>
      <c r="TT70" s="460"/>
      <c r="TU70" s="460"/>
      <c r="TV70" s="460"/>
      <c r="TW70" s="460"/>
      <c r="TX70" s="460"/>
      <c r="TY70" s="460"/>
      <c r="TZ70" s="460"/>
      <c r="UA70" s="460"/>
      <c r="UB70" s="460"/>
      <c r="UC70" s="460"/>
      <c r="UD70" s="460"/>
      <c r="UE70" s="460"/>
      <c r="UF70" s="460"/>
      <c r="UG70" s="460"/>
      <c r="UH70" s="460"/>
      <c r="UI70" s="460"/>
      <c r="UJ70" s="460"/>
      <c r="UK70" s="460"/>
      <c r="UL70" s="460"/>
      <c r="UM70" s="460"/>
      <c r="UN70" s="460"/>
      <c r="UO70" s="460"/>
      <c r="UP70" s="460"/>
      <c r="UQ70" s="460"/>
      <c r="UR70" s="460"/>
      <c r="US70" s="460"/>
      <c r="UT70" s="460"/>
      <c r="UU70" s="460"/>
      <c r="UV70" s="460"/>
      <c r="UW70" s="460"/>
      <c r="UX70" s="460"/>
      <c r="UY70" s="460"/>
      <c r="UZ70" s="460"/>
      <c r="VA70" s="460"/>
      <c r="VB70" s="460"/>
      <c r="VC70" s="460"/>
      <c r="VD70" s="460"/>
      <c r="VE70" s="460"/>
      <c r="VF70" s="460"/>
      <c r="VG70" s="460"/>
      <c r="VH70" s="460"/>
      <c r="VI70" s="460"/>
      <c r="VJ70" s="460"/>
      <c r="VK70" s="460"/>
      <c r="VL70" s="460"/>
      <c r="VM70" s="460"/>
      <c r="VN70" s="460"/>
      <c r="VO70" s="460"/>
      <c r="VP70" s="460"/>
      <c r="VQ70" s="460"/>
      <c r="VR70" s="460"/>
      <c r="VS70" s="460"/>
      <c r="VT70" s="460"/>
      <c r="VU70" s="460"/>
      <c r="VV70" s="460"/>
      <c r="VW70" s="460"/>
      <c r="VX70" s="460"/>
      <c r="VY70" s="460"/>
      <c r="VZ70" s="460"/>
      <c r="WA70" s="460"/>
      <c r="WB70" s="460"/>
      <c r="WC70" s="460"/>
      <c r="WD70" s="460"/>
      <c r="WE70" s="460"/>
      <c r="WF70" s="460"/>
      <c r="WG70" s="460"/>
      <c r="WH70" s="460"/>
      <c r="WI70" s="460"/>
      <c r="WJ70" s="460"/>
      <c r="WK70" s="460"/>
      <c r="WL70" s="460"/>
      <c r="WM70" s="460"/>
      <c r="WN70" s="460"/>
      <c r="WO70" s="460"/>
      <c r="WP70" s="460"/>
      <c r="WQ70" s="460"/>
      <c r="WR70" s="460"/>
      <c r="WS70" s="460"/>
      <c r="WT70" s="460"/>
      <c r="WU70" s="460"/>
      <c r="WV70" s="460"/>
      <c r="WW70" s="460"/>
      <c r="WX70" s="460"/>
      <c r="WY70" s="460"/>
      <c r="WZ70" s="460"/>
      <c r="XA70" s="460"/>
      <c r="XB70" s="460"/>
      <c r="XC70" s="460"/>
      <c r="XD70" s="460"/>
      <c r="XE70" s="460"/>
      <c r="XF70" s="460"/>
      <c r="XG70" s="460"/>
      <c r="XH70" s="460"/>
      <c r="XI70" s="460"/>
      <c r="XJ70" s="460"/>
      <c r="XK70" s="460"/>
      <c r="XL70" s="460"/>
      <c r="XM70" s="460"/>
      <c r="XN70" s="460"/>
      <c r="XO70" s="460"/>
      <c r="XP70" s="460"/>
      <c r="XQ70" s="460"/>
      <c r="XR70" s="460"/>
      <c r="XS70" s="460"/>
      <c r="XT70" s="460"/>
      <c r="XU70" s="460"/>
      <c r="XV70" s="460"/>
      <c r="XW70" s="460"/>
      <c r="XX70" s="460"/>
      <c r="XY70" s="460"/>
      <c r="XZ70" s="460"/>
      <c r="YA70" s="460"/>
      <c r="YB70" s="460"/>
      <c r="YC70" s="460"/>
      <c r="YD70" s="460"/>
      <c r="YE70" s="460"/>
      <c r="YF70" s="460"/>
      <c r="YG70" s="460"/>
      <c r="YH70" s="460"/>
      <c r="YI70" s="460"/>
      <c r="YJ70" s="460"/>
      <c r="YK70" s="460"/>
      <c r="YL70" s="460"/>
      <c r="YM70" s="460"/>
      <c r="YN70" s="460"/>
      <c r="YO70" s="460"/>
      <c r="YP70" s="460"/>
      <c r="YQ70" s="460"/>
      <c r="YR70" s="460"/>
      <c r="YS70" s="460"/>
      <c r="YT70" s="460"/>
      <c r="YU70" s="460"/>
      <c r="YV70" s="460"/>
      <c r="YW70" s="460"/>
      <c r="YX70" s="460"/>
      <c r="YY70" s="460"/>
      <c r="YZ70" s="460"/>
      <c r="ZA70" s="460"/>
      <c r="ZB70" s="460"/>
      <c r="ZC70" s="460"/>
      <c r="ZD70" s="460"/>
      <c r="ZE70" s="460"/>
      <c r="ZF70" s="460"/>
      <c r="ZG70" s="460"/>
      <c r="ZH70" s="460"/>
      <c r="ZI70" s="460"/>
      <c r="ZJ70" s="460"/>
      <c r="ZK70" s="460"/>
      <c r="ZL70" s="460"/>
      <c r="ZM70" s="460"/>
      <c r="ZN70" s="460"/>
      <c r="ZO70" s="460"/>
      <c r="ZP70" s="460"/>
      <c r="ZQ70" s="460"/>
      <c r="ZR70" s="460"/>
      <c r="ZS70" s="460"/>
      <c r="ZT70" s="460"/>
      <c r="ZU70" s="460"/>
      <c r="ZV70" s="460"/>
      <c r="ZW70" s="460"/>
      <c r="ZX70" s="460"/>
      <c r="ZY70" s="460"/>
      <c r="ZZ70" s="460"/>
      <c r="AAA70" s="460"/>
      <c r="AAB70" s="460"/>
      <c r="AAC70" s="460"/>
      <c r="AAD70" s="460"/>
      <c r="AAE70" s="460"/>
      <c r="AAF70" s="460"/>
      <c r="AAG70" s="460"/>
      <c r="AAH70" s="460"/>
      <c r="AAI70" s="460"/>
      <c r="AAJ70" s="460"/>
      <c r="AAK70" s="460"/>
      <c r="AAL70" s="460"/>
      <c r="AAM70" s="460"/>
      <c r="AAN70" s="460"/>
      <c r="AAO70" s="460"/>
      <c r="AAP70" s="460"/>
      <c r="AAQ70" s="460"/>
      <c r="AAR70" s="460"/>
      <c r="AAS70" s="460"/>
      <c r="AAT70" s="460"/>
      <c r="AAU70" s="460"/>
      <c r="AAV70" s="460"/>
      <c r="AAW70" s="460"/>
      <c r="AAX70" s="460"/>
      <c r="AAY70" s="460"/>
      <c r="AAZ70" s="460"/>
      <c r="ABA70" s="460"/>
      <c r="ABB70" s="460"/>
      <c r="ABC70" s="460"/>
      <c r="ABD70" s="460"/>
      <c r="ABE70" s="460"/>
      <c r="ABF70" s="460"/>
      <c r="ABG70" s="460"/>
      <c r="ABH70" s="460"/>
      <c r="ABI70" s="460"/>
      <c r="ABJ70" s="460"/>
      <c r="ABK70" s="460"/>
      <c r="ABL70" s="460"/>
      <c r="ABM70" s="460"/>
      <c r="ABN70" s="460"/>
      <c r="ABO70" s="460"/>
      <c r="ABP70" s="460"/>
      <c r="ABQ70" s="460"/>
      <c r="ABR70" s="460"/>
      <c r="ABS70" s="460"/>
      <c r="ABT70" s="460"/>
      <c r="ABU70" s="460"/>
      <c r="ABV70" s="460"/>
      <c r="ABW70" s="460"/>
      <c r="ABX70" s="460"/>
      <c r="ABY70" s="460"/>
      <c r="ABZ70" s="460"/>
      <c r="ACA70" s="460"/>
      <c r="ACB70" s="460"/>
      <c r="ACC70" s="460"/>
      <c r="ACD70" s="460"/>
      <c r="ACE70" s="460"/>
      <c r="ACF70" s="460"/>
      <c r="ACG70" s="460"/>
      <c r="ACH70" s="460"/>
      <c r="ACI70" s="460"/>
      <c r="ACJ70" s="460"/>
      <c r="ACK70" s="460"/>
      <c r="ACL70" s="460"/>
      <c r="ACM70" s="460"/>
      <c r="ACN70" s="460"/>
      <c r="ACO70" s="460"/>
      <c r="ACP70" s="460"/>
      <c r="ACQ70" s="460"/>
      <c r="ACR70" s="460"/>
      <c r="ACS70" s="460"/>
      <c r="ACT70" s="460"/>
      <c r="ACU70" s="460"/>
      <c r="ACV70" s="460"/>
      <c r="ACW70" s="460"/>
      <c r="ACX70" s="460"/>
      <c r="ACY70" s="460"/>
      <c r="ACZ70" s="460"/>
      <c r="ADA70" s="460"/>
      <c r="ADB70" s="460"/>
      <c r="ADC70" s="460"/>
      <c r="ADD70" s="460"/>
      <c r="ADE70" s="460"/>
      <c r="ADF70" s="460"/>
      <c r="ADG70" s="460"/>
      <c r="ADH70" s="460"/>
      <c r="ADI70" s="460"/>
      <c r="ADJ70" s="460"/>
      <c r="ADK70" s="460"/>
      <c r="ADL70" s="460"/>
      <c r="ADM70" s="460"/>
      <c r="ADN70" s="460"/>
      <c r="ADO70" s="460"/>
      <c r="ADP70" s="460"/>
      <c r="ADQ70" s="460"/>
      <c r="ADR70" s="460"/>
      <c r="ADS70" s="460"/>
      <c r="ADT70" s="460"/>
      <c r="ADU70" s="460"/>
      <c r="ADV70" s="460"/>
      <c r="ADW70" s="460"/>
      <c r="ADX70" s="460"/>
      <c r="ADY70" s="460"/>
      <c r="ADZ70" s="460"/>
      <c r="AEA70" s="460"/>
      <c r="AEB70" s="460"/>
      <c r="AEC70" s="460"/>
      <c r="AED70" s="460"/>
      <c r="AEE70" s="460"/>
      <c r="AEF70" s="460"/>
      <c r="AEG70" s="460"/>
      <c r="AEH70" s="460"/>
      <c r="AEI70" s="460"/>
      <c r="AEJ70" s="460"/>
      <c r="AEK70" s="460"/>
      <c r="AEL70" s="460"/>
      <c r="AEM70" s="460"/>
      <c r="AEN70" s="460"/>
      <c r="AEO70" s="460"/>
      <c r="AEP70" s="460"/>
      <c r="AEQ70" s="460"/>
      <c r="AER70" s="460"/>
      <c r="AES70" s="460"/>
      <c r="AET70" s="460"/>
      <c r="AEU70" s="460"/>
      <c r="AEV70" s="460"/>
      <c r="AEW70" s="460"/>
      <c r="AEX70" s="460"/>
      <c r="AEY70" s="460"/>
      <c r="AEZ70" s="460"/>
      <c r="AFA70" s="460"/>
      <c r="AFB70" s="460"/>
      <c r="AFC70" s="460"/>
      <c r="AFD70" s="460"/>
      <c r="AFE70" s="460"/>
      <c r="AFF70" s="460"/>
      <c r="AFG70" s="460"/>
      <c r="AFH70" s="460"/>
      <c r="AFI70" s="460"/>
      <c r="AFJ70" s="460"/>
      <c r="AFK70" s="460"/>
      <c r="AFL70" s="460"/>
      <c r="AFM70" s="460"/>
      <c r="AFN70" s="460"/>
      <c r="AFO70" s="460"/>
      <c r="AFP70" s="460"/>
      <c r="AFQ70" s="460"/>
      <c r="AFR70" s="460"/>
      <c r="AFS70" s="460"/>
      <c r="AFT70" s="460"/>
      <c r="AFU70" s="460"/>
    </row>
    <row r="71" spans="1:853" s="463" customFormat="1">
      <c r="A71" s="164"/>
      <c r="B71" s="165"/>
      <c r="C71" s="167" t="s">
        <v>59</v>
      </c>
      <c r="D71" s="166"/>
      <c r="E71" s="206">
        <f t="shared" ref="E71:J71" si="40">SUM(E72:E73)</f>
        <v>0</v>
      </c>
      <c r="F71" s="206">
        <f t="shared" si="40"/>
        <v>0</v>
      </c>
      <c r="G71" s="206">
        <f t="shared" si="40"/>
        <v>0</v>
      </c>
      <c r="H71" s="206">
        <f t="shared" si="40"/>
        <v>0</v>
      </c>
      <c r="I71" s="206">
        <f t="shared" si="40"/>
        <v>0</v>
      </c>
      <c r="J71" s="206">
        <f t="shared" si="40"/>
        <v>0</v>
      </c>
      <c r="K71" s="206">
        <f>SUM(K72:K73)</f>
        <v>0</v>
      </c>
      <c r="L71" s="206">
        <f>SUM(L72:L73)</f>
        <v>0</v>
      </c>
      <c r="M71" s="206">
        <f t="shared" ref="M71:BN71" si="41">SUM(M72:M73)</f>
        <v>0</v>
      </c>
      <c r="N71" s="206">
        <f t="shared" si="41"/>
        <v>0</v>
      </c>
      <c r="O71" s="206">
        <f t="shared" si="41"/>
        <v>0</v>
      </c>
      <c r="P71" s="206">
        <f t="shared" si="41"/>
        <v>0</v>
      </c>
      <c r="Q71" s="206">
        <f t="shared" si="41"/>
        <v>0</v>
      </c>
      <c r="R71" s="206">
        <f t="shared" si="41"/>
        <v>0</v>
      </c>
      <c r="S71" s="206">
        <f t="shared" si="41"/>
        <v>0</v>
      </c>
      <c r="T71" s="206">
        <f t="shared" si="41"/>
        <v>0</v>
      </c>
      <c r="U71" s="206">
        <f t="shared" si="41"/>
        <v>0</v>
      </c>
      <c r="V71" s="206">
        <f t="shared" si="41"/>
        <v>0</v>
      </c>
      <c r="W71" s="206">
        <f>SUM(W72:W73)</f>
        <v>0</v>
      </c>
      <c r="X71" s="206">
        <f>SUM(X72:X73)</f>
        <v>0</v>
      </c>
      <c r="Y71" s="206">
        <f>SUM(Y72:Y73)</f>
        <v>0</v>
      </c>
      <c r="Z71" s="206">
        <f>SUM(Z72:Z73)</f>
        <v>0</v>
      </c>
      <c r="AA71" s="206">
        <f t="shared" si="41"/>
        <v>0</v>
      </c>
      <c r="AB71" s="206">
        <f t="shared" si="41"/>
        <v>0</v>
      </c>
      <c r="AC71" s="206">
        <f>SUM(AC72:AC73)</f>
        <v>0</v>
      </c>
      <c r="AD71" s="206">
        <f>SUM(AD72:AD73)</f>
        <v>0</v>
      </c>
      <c r="AE71" s="206">
        <f>SUM(AE72:AE73)</f>
        <v>0</v>
      </c>
      <c r="AF71" s="206">
        <f t="shared" si="41"/>
        <v>0</v>
      </c>
      <c r="AG71" s="206">
        <f t="shared" si="41"/>
        <v>0</v>
      </c>
      <c r="AH71" s="206">
        <f t="shared" si="41"/>
        <v>0</v>
      </c>
      <c r="AI71" s="206">
        <f t="shared" si="41"/>
        <v>0</v>
      </c>
      <c r="AJ71" s="206">
        <f t="shared" si="41"/>
        <v>0</v>
      </c>
      <c r="AK71" s="206">
        <f t="shared" si="41"/>
        <v>0</v>
      </c>
      <c r="AL71" s="206">
        <f t="shared" si="41"/>
        <v>0</v>
      </c>
      <c r="AM71" s="206">
        <f t="shared" si="41"/>
        <v>0</v>
      </c>
      <c r="AN71" s="206">
        <f t="shared" si="41"/>
        <v>0</v>
      </c>
      <c r="AO71" s="206">
        <f t="shared" si="41"/>
        <v>0</v>
      </c>
      <c r="AP71" s="206">
        <f t="shared" si="41"/>
        <v>0</v>
      </c>
      <c r="AQ71" s="206">
        <f t="shared" si="41"/>
        <v>0</v>
      </c>
      <c r="AR71" s="206">
        <f t="shared" si="41"/>
        <v>0</v>
      </c>
      <c r="AS71" s="206">
        <f t="shared" si="41"/>
        <v>0</v>
      </c>
      <c r="AT71" s="206">
        <f t="shared" si="41"/>
        <v>0</v>
      </c>
      <c r="AU71" s="206">
        <f t="shared" si="41"/>
        <v>0</v>
      </c>
      <c r="AV71" s="206">
        <f t="shared" si="41"/>
        <v>0</v>
      </c>
      <c r="AW71" s="206">
        <f t="shared" si="41"/>
        <v>0</v>
      </c>
      <c r="AX71" s="206">
        <f t="shared" si="41"/>
        <v>0</v>
      </c>
      <c r="AY71" s="206">
        <f t="shared" si="41"/>
        <v>0</v>
      </c>
      <c r="AZ71" s="206">
        <f t="shared" si="41"/>
        <v>0</v>
      </c>
      <c r="BA71" s="206">
        <f t="shared" si="41"/>
        <v>0</v>
      </c>
      <c r="BB71" s="206">
        <f t="shared" si="41"/>
        <v>0</v>
      </c>
      <c r="BC71" s="206">
        <f t="shared" si="41"/>
        <v>0</v>
      </c>
      <c r="BD71" s="206">
        <f t="shared" si="41"/>
        <v>0</v>
      </c>
      <c r="BE71" s="206">
        <f t="shared" si="41"/>
        <v>0</v>
      </c>
      <c r="BF71" s="206">
        <f t="shared" si="41"/>
        <v>0</v>
      </c>
      <c r="BG71" s="206">
        <f t="shared" si="41"/>
        <v>0</v>
      </c>
      <c r="BH71" s="206">
        <f t="shared" si="41"/>
        <v>0</v>
      </c>
      <c r="BI71" s="206">
        <f t="shared" si="41"/>
        <v>0</v>
      </c>
      <c r="BJ71" s="206">
        <f t="shared" si="41"/>
        <v>0</v>
      </c>
      <c r="BK71" s="206">
        <f t="shared" si="41"/>
        <v>0</v>
      </c>
      <c r="BL71" s="206">
        <f t="shared" si="41"/>
        <v>0</v>
      </c>
      <c r="BM71" s="206">
        <f t="shared" si="41"/>
        <v>0</v>
      </c>
      <c r="BN71" s="206">
        <f t="shared" si="41"/>
        <v>0</v>
      </c>
      <c r="BO71" s="460"/>
      <c r="BP71" s="460"/>
      <c r="BQ71" s="460"/>
      <c r="BR71" s="460"/>
      <c r="BS71" s="460"/>
      <c r="BT71" s="460"/>
      <c r="BU71" s="460"/>
      <c r="BV71" s="460"/>
      <c r="BW71" s="460"/>
      <c r="BX71" s="460"/>
      <c r="BY71" s="460"/>
      <c r="BZ71" s="460"/>
      <c r="CA71" s="460"/>
      <c r="CB71" s="460"/>
      <c r="CC71" s="460"/>
      <c r="CD71" s="460"/>
      <c r="CE71" s="460"/>
      <c r="CF71" s="460"/>
      <c r="CG71" s="460"/>
      <c r="CH71" s="460"/>
      <c r="CI71" s="460"/>
      <c r="CJ71" s="460"/>
      <c r="CK71" s="460"/>
      <c r="CL71" s="460"/>
      <c r="CM71" s="460"/>
      <c r="CN71" s="460"/>
      <c r="CO71" s="460"/>
      <c r="CP71" s="460"/>
      <c r="CQ71" s="460"/>
      <c r="CR71" s="460"/>
      <c r="CS71" s="460"/>
      <c r="CT71" s="460"/>
      <c r="CU71" s="460"/>
      <c r="CV71" s="460"/>
      <c r="CW71" s="460"/>
      <c r="CX71" s="460"/>
      <c r="CY71" s="460"/>
      <c r="CZ71" s="460"/>
      <c r="DA71" s="460"/>
      <c r="DB71" s="460"/>
      <c r="DC71" s="460"/>
      <c r="DD71" s="460"/>
      <c r="DE71" s="460"/>
      <c r="DF71" s="460"/>
      <c r="DG71" s="460"/>
      <c r="DH71" s="460"/>
      <c r="DI71" s="460"/>
      <c r="DJ71" s="460"/>
      <c r="DK71" s="460"/>
      <c r="DL71" s="460"/>
      <c r="DM71" s="460"/>
      <c r="DN71" s="460"/>
      <c r="DO71" s="460"/>
      <c r="DP71" s="460"/>
      <c r="DQ71" s="460"/>
      <c r="DR71" s="460"/>
      <c r="DS71" s="460"/>
      <c r="DT71" s="460"/>
      <c r="DU71" s="460"/>
      <c r="DV71" s="460"/>
      <c r="DW71" s="460"/>
      <c r="DX71" s="460"/>
      <c r="DY71" s="460"/>
      <c r="DZ71" s="460"/>
      <c r="EA71" s="460"/>
      <c r="EB71" s="460"/>
      <c r="EC71" s="460"/>
      <c r="ED71" s="460"/>
      <c r="EE71" s="460"/>
      <c r="EF71" s="460"/>
      <c r="EG71" s="460"/>
      <c r="EH71" s="460"/>
      <c r="EI71" s="460"/>
      <c r="EJ71" s="460"/>
      <c r="EK71" s="460"/>
      <c r="EL71" s="460"/>
      <c r="EM71" s="460"/>
      <c r="EN71" s="460"/>
      <c r="EO71" s="460"/>
      <c r="EP71" s="460"/>
      <c r="EQ71" s="460"/>
      <c r="ER71" s="460"/>
      <c r="ES71" s="460"/>
      <c r="ET71" s="460"/>
      <c r="EU71" s="460"/>
      <c r="EV71" s="460"/>
      <c r="EW71" s="460"/>
      <c r="EX71" s="460"/>
      <c r="EY71" s="460"/>
      <c r="EZ71" s="460"/>
      <c r="FA71" s="460"/>
      <c r="FB71" s="460"/>
      <c r="FC71" s="460"/>
      <c r="FD71" s="460"/>
      <c r="FE71" s="460"/>
      <c r="FF71" s="460"/>
      <c r="FG71" s="460"/>
      <c r="FH71" s="460"/>
      <c r="FI71" s="460"/>
      <c r="FJ71" s="460"/>
      <c r="FK71" s="460"/>
      <c r="FL71" s="460"/>
      <c r="FM71" s="460"/>
      <c r="FN71" s="460"/>
      <c r="FO71" s="460"/>
      <c r="FP71" s="460"/>
      <c r="FQ71" s="460"/>
      <c r="FR71" s="460"/>
      <c r="FS71" s="460"/>
      <c r="FT71" s="460"/>
      <c r="FU71" s="460"/>
      <c r="FV71" s="460"/>
      <c r="FW71" s="460"/>
      <c r="FX71" s="460"/>
      <c r="FY71" s="460"/>
      <c r="FZ71" s="460"/>
      <c r="GA71" s="460"/>
      <c r="GB71" s="460"/>
      <c r="GC71" s="460"/>
      <c r="GD71" s="460"/>
      <c r="GE71" s="460"/>
      <c r="GF71" s="460"/>
      <c r="GG71" s="460"/>
      <c r="GH71" s="460"/>
      <c r="GI71" s="460"/>
      <c r="GJ71" s="460"/>
      <c r="GK71" s="460"/>
      <c r="GL71" s="460"/>
      <c r="GM71" s="460"/>
      <c r="GN71" s="460"/>
      <c r="GO71" s="460"/>
      <c r="GP71" s="460"/>
      <c r="GQ71" s="460"/>
      <c r="GR71" s="460"/>
      <c r="GS71" s="460"/>
      <c r="GT71" s="460"/>
      <c r="GU71" s="460"/>
      <c r="GV71" s="460"/>
      <c r="GW71" s="460"/>
      <c r="GX71" s="460"/>
      <c r="GY71" s="460"/>
      <c r="GZ71" s="460"/>
      <c r="HA71" s="460"/>
      <c r="HB71" s="460"/>
      <c r="HC71" s="460"/>
      <c r="HD71" s="460"/>
      <c r="HE71" s="460"/>
      <c r="HF71" s="460"/>
      <c r="HG71" s="460"/>
      <c r="HH71" s="460"/>
      <c r="HI71" s="460"/>
      <c r="HJ71" s="460"/>
      <c r="HK71" s="460"/>
      <c r="HL71" s="460"/>
      <c r="HM71" s="460"/>
      <c r="HN71" s="460"/>
      <c r="HO71" s="460"/>
      <c r="HP71" s="460"/>
      <c r="HQ71" s="460"/>
      <c r="HR71" s="460"/>
      <c r="HS71" s="460"/>
      <c r="HT71" s="460"/>
      <c r="HU71" s="460"/>
      <c r="HV71" s="460"/>
      <c r="HW71" s="460"/>
      <c r="HX71" s="460"/>
      <c r="HY71" s="460"/>
      <c r="HZ71" s="460"/>
      <c r="IA71" s="460"/>
      <c r="IB71" s="460"/>
      <c r="IC71" s="460"/>
      <c r="ID71" s="460"/>
      <c r="IE71" s="460"/>
      <c r="IF71" s="460"/>
      <c r="IG71" s="460"/>
      <c r="IH71" s="460"/>
      <c r="II71" s="460"/>
      <c r="IJ71" s="460"/>
      <c r="IK71" s="460"/>
      <c r="IL71" s="460"/>
      <c r="IM71" s="460"/>
      <c r="IN71" s="460"/>
      <c r="IO71" s="460"/>
      <c r="IP71" s="460"/>
      <c r="IQ71" s="460"/>
      <c r="IR71" s="460"/>
      <c r="IS71" s="460"/>
      <c r="IT71" s="460"/>
      <c r="IU71" s="460"/>
      <c r="IV71" s="460"/>
      <c r="IW71" s="460"/>
      <c r="IX71" s="460"/>
      <c r="IY71" s="460"/>
      <c r="IZ71" s="460"/>
      <c r="JA71" s="460"/>
      <c r="JB71" s="460"/>
      <c r="JC71" s="460"/>
      <c r="JD71" s="460"/>
      <c r="JE71" s="460"/>
      <c r="JF71" s="460"/>
      <c r="JG71" s="460"/>
      <c r="JH71" s="460"/>
      <c r="JI71" s="460"/>
      <c r="JJ71" s="460"/>
      <c r="JK71" s="460"/>
      <c r="JL71" s="460"/>
      <c r="JM71" s="460"/>
      <c r="JN71" s="460"/>
      <c r="JO71" s="460"/>
      <c r="JP71" s="460"/>
      <c r="JQ71" s="460"/>
      <c r="JR71" s="460"/>
      <c r="JS71" s="460"/>
      <c r="JT71" s="460"/>
      <c r="JU71" s="460"/>
      <c r="JV71" s="460"/>
      <c r="JW71" s="460"/>
      <c r="JX71" s="460"/>
      <c r="JY71" s="460"/>
      <c r="JZ71" s="460"/>
      <c r="KA71" s="460"/>
      <c r="KB71" s="460"/>
      <c r="KC71" s="460"/>
      <c r="KD71" s="460"/>
      <c r="KE71" s="460"/>
      <c r="KF71" s="460"/>
      <c r="KG71" s="460"/>
      <c r="KH71" s="460"/>
      <c r="KI71" s="460"/>
      <c r="KJ71" s="460"/>
      <c r="KK71" s="460"/>
      <c r="KL71" s="460"/>
      <c r="KM71" s="460"/>
      <c r="KN71" s="460"/>
      <c r="KO71" s="460"/>
      <c r="KP71" s="460"/>
      <c r="KQ71" s="460"/>
      <c r="KR71" s="460"/>
      <c r="KS71" s="460"/>
      <c r="KT71" s="460"/>
      <c r="KU71" s="460"/>
      <c r="KV71" s="460"/>
      <c r="KW71" s="460"/>
      <c r="KX71" s="460"/>
      <c r="KY71" s="460"/>
      <c r="KZ71" s="460"/>
      <c r="LA71" s="460"/>
      <c r="LB71" s="460"/>
      <c r="LC71" s="460"/>
      <c r="LD71" s="460"/>
      <c r="LE71" s="460"/>
      <c r="LF71" s="460"/>
      <c r="LG71" s="460"/>
      <c r="LH71" s="460"/>
      <c r="LI71" s="460"/>
      <c r="LJ71" s="460"/>
      <c r="LK71" s="460"/>
      <c r="LL71" s="460"/>
      <c r="LM71" s="460"/>
      <c r="LN71" s="460"/>
      <c r="LO71" s="460"/>
      <c r="LP71" s="460"/>
      <c r="LQ71" s="460"/>
      <c r="LR71" s="460"/>
      <c r="LS71" s="460"/>
      <c r="LT71" s="460"/>
      <c r="LU71" s="460"/>
      <c r="LV71" s="460"/>
      <c r="LW71" s="460"/>
      <c r="LX71" s="460"/>
      <c r="LY71" s="460"/>
      <c r="LZ71" s="460"/>
      <c r="MA71" s="460"/>
      <c r="MB71" s="460"/>
      <c r="MC71" s="460"/>
      <c r="MD71" s="460"/>
      <c r="ME71" s="460"/>
      <c r="MF71" s="460"/>
      <c r="MG71" s="460"/>
      <c r="MH71" s="460"/>
      <c r="MI71" s="460"/>
      <c r="MJ71" s="460"/>
      <c r="MK71" s="460"/>
      <c r="ML71" s="460"/>
      <c r="MM71" s="460"/>
      <c r="MN71" s="460"/>
      <c r="MO71" s="460"/>
      <c r="MP71" s="460"/>
      <c r="MQ71" s="460"/>
      <c r="MR71" s="460"/>
      <c r="MS71" s="460"/>
      <c r="MT71" s="460"/>
      <c r="MU71" s="460"/>
      <c r="MV71" s="460"/>
      <c r="MW71" s="460"/>
      <c r="MX71" s="460"/>
      <c r="MY71" s="460"/>
      <c r="MZ71" s="460"/>
      <c r="NA71" s="460"/>
      <c r="NB71" s="460"/>
      <c r="NC71" s="460"/>
      <c r="ND71" s="460"/>
      <c r="NE71" s="460"/>
      <c r="NF71" s="460"/>
      <c r="NG71" s="460"/>
      <c r="NH71" s="460"/>
      <c r="NI71" s="460"/>
      <c r="NJ71" s="460"/>
      <c r="NK71" s="460"/>
      <c r="NL71" s="460"/>
      <c r="NM71" s="460"/>
      <c r="NN71" s="460"/>
      <c r="NO71" s="460"/>
      <c r="NP71" s="460"/>
      <c r="NQ71" s="460"/>
      <c r="NR71" s="460"/>
      <c r="NS71" s="460"/>
      <c r="NT71" s="460"/>
      <c r="NU71" s="460"/>
      <c r="NV71" s="460"/>
      <c r="NW71" s="460"/>
      <c r="NX71" s="460"/>
      <c r="NY71" s="460"/>
      <c r="NZ71" s="460"/>
      <c r="OA71" s="460"/>
      <c r="OB71" s="460"/>
      <c r="OC71" s="460"/>
      <c r="OD71" s="460"/>
      <c r="OE71" s="460"/>
      <c r="OF71" s="460"/>
      <c r="OG71" s="460"/>
      <c r="OH71" s="460"/>
      <c r="OI71" s="460"/>
      <c r="OJ71" s="460"/>
      <c r="OK71" s="460"/>
      <c r="OL71" s="460"/>
      <c r="OM71" s="460"/>
      <c r="ON71" s="460"/>
      <c r="OO71" s="460"/>
      <c r="OP71" s="460"/>
      <c r="OQ71" s="460"/>
      <c r="OR71" s="460"/>
      <c r="OS71" s="460"/>
      <c r="OT71" s="460"/>
      <c r="OU71" s="460"/>
      <c r="OV71" s="460"/>
      <c r="OW71" s="460"/>
      <c r="OX71" s="460"/>
      <c r="OY71" s="460"/>
      <c r="OZ71" s="460"/>
      <c r="PA71" s="460"/>
      <c r="PB71" s="460"/>
      <c r="PC71" s="460"/>
      <c r="PD71" s="460"/>
      <c r="PE71" s="460"/>
      <c r="PF71" s="460"/>
      <c r="PG71" s="460"/>
      <c r="PH71" s="460"/>
      <c r="PI71" s="460"/>
      <c r="PJ71" s="460"/>
      <c r="PK71" s="460"/>
      <c r="PL71" s="460"/>
      <c r="PM71" s="460"/>
      <c r="PN71" s="460"/>
      <c r="PO71" s="460"/>
      <c r="PP71" s="460"/>
      <c r="PQ71" s="460"/>
      <c r="PR71" s="460"/>
      <c r="PS71" s="460"/>
      <c r="PT71" s="460"/>
      <c r="PU71" s="460"/>
      <c r="PV71" s="460"/>
      <c r="PW71" s="460"/>
      <c r="PX71" s="460"/>
      <c r="PY71" s="460"/>
      <c r="PZ71" s="460"/>
      <c r="QA71" s="460"/>
      <c r="QB71" s="460"/>
      <c r="QC71" s="460"/>
      <c r="QD71" s="460"/>
      <c r="QE71" s="460"/>
      <c r="QF71" s="460"/>
      <c r="QG71" s="460"/>
      <c r="QH71" s="460"/>
      <c r="QI71" s="460"/>
      <c r="QJ71" s="460"/>
      <c r="QK71" s="460"/>
      <c r="QL71" s="460"/>
      <c r="QM71" s="460"/>
      <c r="QN71" s="460"/>
      <c r="QO71" s="460"/>
      <c r="QP71" s="460"/>
      <c r="QQ71" s="460"/>
      <c r="QR71" s="460"/>
      <c r="QS71" s="460"/>
      <c r="QT71" s="460"/>
      <c r="QU71" s="460"/>
      <c r="QV71" s="460"/>
      <c r="QW71" s="460"/>
      <c r="QX71" s="460"/>
      <c r="QY71" s="460"/>
      <c r="QZ71" s="460"/>
      <c r="RA71" s="460"/>
      <c r="RB71" s="460"/>
      <c r="RC71" s="460"/>
      <c r="RD71" s="460"/>
      <c r="RE71" s="460"/>
      <c r="RF71" s="460"/>
      <c r="RG71" s="460"/>
      <c r="RH71" s="460"/>
      <c r="RI71" s="460"/>
      <c r="RJ71" s="460"/>
      <c r="RK71" s="460"/>
      <c r="RL71" s="460"/>
      <c r="RM71" s="460"/>
      <c r="RN71" s="460"/>
      <c r="RO71" s="460"/>
      <c r="RP71" s="460"/>
      <c r="RQ71" s="460"/>
      <c r="RR71" s="460"/>
      <c r="RS71" s="460"/>
      <c r="RT71" s="460"/>
      <c r="RU71" s="460"/>
      <c r="RV71" s="460"/>
      <c r="RW71" s="460"/>
      <c r="RX71" s="460"/>
      <c r="RY71" s="460"/>
      <c r="RZ71" s="460"/>
      <c r="SA71" s="460"/>
      <c r="SB71" s="460"/>
      <c r="SC71" s="460"/>
      <c r="SD71" s="460"/>
      <c r="SE71" s="460"/>
      <c r="SF71" s="460"/>
      <c r="SG71" s="460"/>
      <c r="SH71" s="460"/>
      <c r="SI71" s="460"/>
      <c r="SJ71" s="460"/>
      <c r="SK71" s="460"/>
      <c r="SL71" s="460"/>
      <c r="SM71" s="460"/>
      <c r="SN71" s="460"/>
      <c r="SO71" s="460"/>
      <c r="SP71" s="460"/>
      <c r="SQ71" s="460"/>
      <c r="SR71" s="460"/>
      <c r="SS71" s="460"/>
      <c r="ST71" s="460"/>
      <c r="SU71" s="460"/>
      <c r="SV71" s="460"/>
      <c r="SW71" s="460"/>
      <c r="SX71" s="460"/>
      <c r="SY71" s="460"/>
      <c r="SZ71" s="460"/>
      <c r="TA71" s="460"/>
      <c r="TB71" s="460"/>
      <c r="TC71" s="460"/>
      <c r="TD71" s="460"/>
      <c r="TE71" s="460"/>
      <c r="TF71" s="460"/>
      <c r="TG71" s="460"/>
      <c r="TH71" s="460"/>
      <c r="TI71" s="460"/>
      <c r="TJ71" s="460"/>
      <c r="TK71" s="460"/>
      <c r="TL71" s="460"/>
      <c r="TM71" s="460"/>
      <c r="TN71" s="460"/>
      <c r="TO71" s="460"/>
      <c r="TP71" s="460"/>
      <c r="TQ71" s="460"/>
      <c r="TR71" s="460"/>
      <c r="TS71" s="460"/>
      <c r="TT71" s="460"/>
      <c r="TU71" s="460"/>
      <c r="TV71" s="460"/>
      <c r="TW71" s="460"/>
      <c r="TX71" s="460"/>
      <c r="TY71" s="460"/>
      <c r="TZ71" s="460"/>
      <c r="UA71" s="460"/>
      <c r="UB71" s="460"/>
      <c r="UC71" s="460"/>
      <c r="UD71" s="460"/>
      <c r="UE71" s="460"/>
      <c r="UF71" s="460"/>
      <c r="UG71" s="460"/>
      <c r="UH71" s="460"/>
      <c r="UI71" s="460"/>
      <c r="UJ71" s="460"/>
      <c r="UK71" s="460"/>
      <c r="UL71" s="460"/>
      <c r="UM71" s="460"/>
      <c r="UN71" s="460"/>
      <c r="UO71" s="460"/>
      <c r="UP71" s="460"/>
      <c r="UQ71" s="460"/>
      <c r="UR71" s="460"/>
      <c r="US71" s="460"/>
      <c r="UT71" s="460"/>
      <c r="UU71" s="460"/>
      <c r="UV71" s="460"/>
      <c r="UW71" s="460"/>
      <c r="UX71" s="460"/>
      <c r="UY71" s="460"/>
      <c r="UZ71" s="460"/>
      <c r="VA71" s="460"/>
      <c r="VB71" s="460"/>
      <c r="VC71" s="460"/>
      <c r="VD71" s="460"/>
      <c r="VE71" s="460"/>
      <c r="VF71" s="460"/>
      <c r="VG71" s="460"/>
      <c r="VH71" s="460"/>
      <c r="VI71" s="460"/>
      <c r="VJ71" s="460"/>
      <c r="VK71" s="460"/>
      <c r="VL71" s="460"/>
      <c r="VM71" s="460"/>
      <c r="VN71" s="460"/>
      <c r="VO71" s="460"/>
      <c r="VP71" s="460"/>
      <c r="VQ71" s="460"/>
      <c r="VR71" s="460"/>
      <c r="VS71" s="460"/>
      <c r="VT71" s="460"/>
      <c r="VU71" s="460"/>
      <c r="VV71" s="460"/>
      <c r="VW71" s="460"/>
      <c r="VX71" s="460"/>
      <c r="VY71" s="460"/>
      <c r="VZ71" s="460"/>
      <c r="WA71" s="460"/>
      <c r="WB71" s="460"/>
      <c r="WC71" s="460"/>
      <c r="WD71" s="460"/>
      <c r="WE71" s="460"/>
      <c r="WF71" s="460"/>
      <c r="WG71" s="460"/>
      <c r="WH71" s="460"/>
      <c r="WI71" s="460"/>
      <c r="WJ71" s="460"/>
      <c r="WK71" s="460"/>
      <c r="WL71" s="460"/>
      <c r="WM71" s="460"/>
      <c r="WN71" s="460"/>
      <c r="WO71" s="460"/>
      <c r="WP71" s="460"/>
      <c r="WQ71" s="460"/>
      <c r="WR71" s="460"/>
      <c r="WS71" s="460"/>
      <c r="WT71" s="460"/>
      <c r="WU71" s="460"/>
      <c r="WV71" s="460"/>
      <c r="WW71" s="460"/>
      <c r="WX71" s="460"/>
      <c r="WY71" s="460"/>
      <c r="WZ71" s="460"/>
      <c r="XA71" s="460"/>
      <c r="XB71" s="460"/>
      <c r="XC71" s="460"/>
      <c r="XD71" s="460"/>
      <c r="XE71" s="460"/>
      <c r="XF71" s="460"/>
      <c r="XG71" s="460"/>
      <c r="XH71" s="460"/>
      <c r="XI71" s="460"/>
      <c r="XJ71" s="460"/>
      <c r="XK71" s="460"/>
      <c r="XL71" s="460"/>
      <c r="XM71" s="460"/>
      <c r="XN71" s="460"/>
      <c r="XO71" s="460"/>
      <c r="XP71" s="460"/>
      <c r="XQ71" s="460"/>
      <c r="XR71" s="460"/>
      <c r="XS71" s="460"/>
      <c r="XT71" s="460"/>
      <c r="XU71" s="460"/>
      <c r="XV71" s="460"/>
      <c r="XW71" s="460"/>
      <c r="XX71" s="460"/>
      <c r="XY71" s="460"/>
      <c r="XZ71" s="460"/>
      <c r="YA71" s="460"/>
      <c r="YB71" s="460"/>
      <c r="YC71" s="460"/>
      <c r="YD71" s="460"/>
      <c r="YE71" s="460"/>
      <c r="YF71" s="460"/>
      <c r="YG71" s="460"/>
      <c r="YH71" s="460"/>
      <c r="YI71" s="460"/>
      <c r="YJ71" s="460"/>
      <c r="YK71" s="460"/>
      <c r="YL71" s="460"/>
      <c r="YM71" s="460"/>
      <c r="YN71" s="460"/>
      <c r="YO71" s="460"/>
      <c r="YP71" s="460"/>
      <c r="YQ71" s="460"/>
      <c r="YR71" s="460"/>
      <c r="YS71" s="460"/>
      <c r="YT71" s="460"/>
      <c r="YU71" s="460"/>
      <c r="YV71" s="460"/>
      <c r="YW71" s="460"/>
      <c r="YX71" s="460"/>
      <c r="YY71" s="460"/>
      <c r="YZ71" s="460"/>
      <c r="ZA71" s="460"/>
      <c r="ZB71" s="460"/>
      <c r="ZC71" s="460"/>
      <c r="ZD71" s="460"/>
      <c r="ZE71" s="460"/>
      <c r="ZF71" s="460"/>
      <c r="ZG71" s="460"/>
      <c r="ZH71" s="460"/>
      <c r="ZI71" s="460"/>
      <c r="ZJ71" s="460"/>
      <c r="ZK71" s="460"/>
      <c r="ZL71" s="460"/>
      <c r="ZM71" s="460"/>
      <c r="ZN71" s="460"/>
      <c r="ZO71" s="460"/>
      <c r="ZP71" s="460"/>
      <c r="ZQ71" s="460"/>
      <c r="ZR71" s="460"/>
      <c r="ZS71" s="460"/>
      <c r="ZT71" s="460"/>
      <c r="ZU71" s="460"/>
      <c r="ZV71" s="460"/>
      <c r="ZW71" s="460"/>
      <c r="ZX71" s="460"/>
      <c r="ZY71" s="460"/>
      <c r="ZZ71" s="460"/>
      <c r="AAA71" s="460"/>
      <c r="AAB71" s="460"/>
      <c r="AAC71" s="460"/>
      <c r="AAD71" s="460"/>
      <c r="AAE71" s="460"/>
      <c r="AAF71" s="460"/>
      <c r="AAG71" s="460"/>
      <c r="AAH71" s="460"/>
      <c r="AAI71" s="460"/>
      <c r="AAJ71" s="460"/>
      <c r="AAK71" s="460"/>
      <c r="AAL71" s="460"/>
      <c r="AAM71" s="460"/>
      <c r="AAN71" s="460"/>
      <c r="AAO71" s="460"/>
      <c r="AAP71" s="460"/>
      <c r="AAQ71" s="460"/>
      <c r="AAR71" s="460"/>
      <c r="AAS71" s="460"/>
      <c r="AAT71" s="460"/>
      <c r="AAU71" s="460"/>
      <c r="AAV71" s="460"/>
      <c r="AAW71" s="460"/>
      <c r="AAX71" s="460"/>
      <c r="AAY71" s="460"/>
      <c r="AAZ71" s="460"/>
      <c r="ABA71" s="460"/>
      <c r="ABB71" s="460"/>
      <c r="ABC71" s="460"/>
      <c r="ABD71" s="460"/>
      <c r="ABE71" s="460"/>
      <c r="ABF71" s="460"/>
      <c r="ABG71" s="460"/>
      <c r="ABH71" s="460"/>
      <c r="ABI71" s="460"/>
      <c r="ABJ71" s="460"/>
      <c r="ABK71" s="460"/>
      <c r="ABL71" s="460"/>
      <c r="ABM71" s="460"/>
      <c r="ABN71" s="460"/>
      <c r="ABO71" s="460"/>
      <c r="ABP71" s="460"/>
      <c r="ABQ71" s="460"/>
      <c r="ABR71" s="460"/>
      <c r="ABS71" s="460"/>
      <c r="ABT71" s="460"/>
      <c r="ABU71" s="460"/>
      <c r="ABV71" s="460"/>
      <c r="ABW71" s="460"/>
      <c r="ABX71" s="460"/>
      <c r="ABY71" s="460"/>
      <c r="ABZ71" s="460"/>
      <c r="ACA71" s="460"/>
      <c r="ACB71" s="460"/>
      <c r="ACC71" s="460"/>
      <c r="ACD71" s="460"/>
      <c r="ACE71" s="460"/>
      <c r="ACF71" s="460"/>
      <c r="ACG71" s="460"/>
      <c r="ACH71" s="460"/>
      <c r="ACI71" s="460"/>
      <c r="ACJ71" s="460"/>
      <c r="ACK71" s="460"/>
      <c r="ACL71" s="460"/>
      <c r="ACM71" s="460"/>
      <c r="ACN71" s="460"/>
      <c r="ACO71" s="460"/>
      <c r="ACP71" s="460"/>
      <c r="ACQ71" s="460"/>
      <c r="ACR71" s="460"/>
      <c r="ACS71" s="460"/>
      <c r="ACT71" s="460"/>
      <c r="ACU71" s="460"/>
      <c r="ACV71" s="460"/>
      <c r="ACW71" s="460"/>
      <c r="ACX71" s="460"/>
      <c r="ACY71" s="460"/>
      <c r="ACZ71" s="460"/>
      <c r="ADA71" s="460"/>
      <c r="ADB71" s="460"/>
      <c r="ADC71" s="460"/>
      <c r="ADD71" s="460"/>
      <c r="ADE71" s="460"/>
      <c r="ADF71" s="460"/>
      <c r="ADG71" s="460"/>
      <c r="ADH71" s="460"/>
      <c r="ADI71" s="460"/>
      <c r="ADJ71" s="460"/>
      <c r="ADK71" s="460"/>
      <c r="ADL71" s="460"/>
      <c r="ADM71" s="460"/>
      <c r="ADN71" s="460"/>
      <c r="ADO71" s="460"/>
      <c r="ADP71" s="460"/>
      <c r="ADQ71" s="460"/>
      <c r="ADR71" s="460"/>
      <c r="ADS71" s="460"/>
      <c r="ADT71" s="460"/>
      <c r="ADU71" s="460"/>
      <c r="ADV71" s="460"/>
      <c r="ADW71" s="460"/>
      <c r="ADX71" s="460"/>
      <c r="ADY71" s="460"/>
      <c r="ADZ71" s="460"/>
      <c r="AEA71" s="460"/>
      <c r="AEB71" s="460"/>
      <c r="AEC71" s="460"/>
      <c r="AED71" s="460"/>
      <c r="AEE71" s="460"/>
      <c r="AEF71" s="460"/>
      <c r="AEG71" s="460"/>
      <c r="AEH71" s="460"/>
      <c r="AEI71" s="460"/>
      <c r="AEJ71" s="460"/>
      <c r="AEK71" s="460"/>
      <c r="AEL71" s="460"/>
      <c r="AEM71" s="460"/>
      <c r="AEN71" s="460"/>
      <c r="AEO71" s="460"/>
      <c r="AEP71" s="460"/>
      <c r="AEQ71" s="460"/>
      <c r="AER71" s="460"/>
      <c r="AES71" s="460"/>
      <c r="AET71" s="460"/>
      <c r="AEU71" s="460"/>
      <c r="AEV71" s="460"/>
      <c r="AEW71" s="460"/>
      <c r="AEX71" s="460"/>
      <c r="AEY71" s="460"/>
      <c r="AEZ71" s="460"/>
      <c r="AFA71" s="460"/>
      <c r="AFB71" s="460"/>
      <c r="AFC71" s="460"/>
      <c r="AFD71" s="460"/>
      <c r="AFE71" s="460"/>
      <c r="AFF71" s="460"/>
      <c r="AFG71" s="460"/>
      <c r="AFH71" s="460"/>
      <c r="AFI71" s="460"/>
      <c r="AFJ71" s="460"/>
      <c r="AFK71" s="460"/>
      <c r="AFL71" s="460"/>
      <c r="AFM71" s="460"/>
      <c r="AFN71" s="460"/>
      <c r="AFO71" s="460"/>
      <c r="AFP71" s="460"/>
      <c r="AFQ71" s="460"/>
      <c r="AFR71" s="460"/>
      <c r="AFS71" s="460"/>
      <c r="AFT71" s="460"/>
      <c r="AFU71" s="460"/>
    </row>
    <row r="72" spans="1:853" s="470" customFormat="1">
      <c r="A72" s="10"/>
      <c r="B72" s="21"/>
      <c r="C72" s="22"/>
      <c r="D72" s="11" t="s">
        <v>11</v>
      </c>
      <c r="E72" s="380">
        <f>SUMIF($G$2:$BN$2,E$2,($G72:$BN72))</f>
        <v>0</v>
      </c>
      <c r="F72" s="380">
        <f>SUMIF($G$2:$BN$2,F$2,($G72:$BN72))</f>
        <v>0</v>
      </c>
      <c r="G72" s="207">
        <v>0</v>
      </c>
      <c r="H72" s="207">
        <v>0</v>
      </c>
      <c r="I72" s="207">
        <v>0</v>
      </c>
      <c r="J72" s="207">
        <v>0</v>
      </c>
      <c r="K72" s="207">
        <v>0</v>
      </c>
      <c r="L72" s="207">
        <v>0</v>
      </c>
      <c r="M72" s="207">
        <v>0</v>
      </c>
      <c r="N72" s="207">
        <v>0</v>
      </c>
      <c r="O72" s="207">
        <v>0</v>
      </c>
      <c r="P72" s="207">
        <v>0</v>
      </c>
      <c r="Q72" s="207">
        <v>0</v>
      </c>
      <c r="R72" s="207">
        <v>0</v>
      </c>
      <c r="S72" s="207">
        <v>0</v>
      </c>
      <c r="T72" s="207">
        <v>0</v>
      </c>
      <c r="U72" s="207">
        <v>0</v>
      </c>
      <c r="V72" s="207">
        <v>0</v>
      </c>
      <c r="W72" s="207">
        <v>0</v>
      </c>
      <c r="X72" s="207">
        <v>0</v>
      </c>
      <c r="Y72" s="207">
        <v>0</v>
      </c>
      <c r="Z72" s="207">
        <v>0</v>
      </c>
      <c r="AA72" s="207">
        <v>0</v>
      </c>
      <c r="AB72" s="207">
        <v>0</v>
      </c>
      <c r="AC72" s="207">
        <v>0</v>
      </c>
      <c r="AD72" s="207">
        <v>0</v>
      </c>
      <c r="AE72" s="207">
        <v>0</v>
      </c>
      <c r="AF72" s="207">
        <v>0</v>
      </c>
      <c r="AG72" s="207">
        <v>0</v>
      </c>
      <c r="AH72" s="207">
        <v>0</v>
      </c>
      <c r="AI72" s="207">
        <v>0</v>
      </c>
      <c r="AJ72" s="207">
        <v>0</v>
      </c>
      <c r="AK72" s="207">
        <v>0</v>
      </c>
      <c r="AL72" s="207">
        <v>0</v>
      </c>
      <c r="AM72" s="207">
        <v>0</v>
      </c>
      <c r="AN72" s="207">
        <v>0</v>
      </c>
      <c r="AO72" s="207">
        <v>0</v>
      </c>
      <c r="AP72" s="207">
        <v>0</v>
      </c>
      <c r="AQ72" s="207">
        <v>0</v>
      </c>
      <c r="AR72" s="207">
        <v>0</v>
      </c>
      <c r="AS72" s="207"/>
      <c r="AT72" s="207"/>
      <c r="AU72" s="207"/>
      <c r="AV72" s="207"/>
      <c r="AW72" s="207"/>
      <c r="AX72" s="207"/>
      <c r="AY72" s="207"/>
      <c r="AZ72" s="207"/>
      <c r="BA72" s="207"/>
      <c r="BB72" s="207"/>
      <c r="BC72" s="207"/>
      <c r="BD72" s="207"/>
      <c r="BE72" s="207"/>
      <c r="BF72" s="207"/>
      <c r="BG72" s="207"/>
      <c r="BH72" s="207"/>
      <c r="BI72" s="207"/>
      <c r="BJ72" s="207"/>
      <c r="BK72" s="207"/>
      <c r="BL72" s="207"/>
      <c r="BM72" s="207"/>
      <c r="BN72" s="207"/>
      <c r="BO72" s="460"/>
      <c r="BP72" s="460"/>
      <c r="BQ72" s="460"/>
      <c r="BR72" s="460"/>
      <c r="BS72" s="460"/>
      <c r="BT72" s="460"/>
      <c r="BU72" s="460"/>
      <c r="BV72" s="460"/>
      <c r="BW72" s="460"/>
      <c r="BX72" s="460"/>
      <c r="BY72" s="460"/>
      <c r="BZ72" s="460"/>
      <c r="CA72" s="460"/>
      <c r="CB72" s="460"/>
      <c r="CC72" s="460"/>
      <c r="CD72" s="460"/>
      <c r="CE72" s="460"/>
      <c r="CF72" s="460"/>
      <c r="CG72" s="460"/>
      <c r="CH72" s="460"/>
      <c r="CI72" s="460"/>
      <c r="CJ72" s="460"/>
      <c r="CK72" s="460"/>
      <c r="CL72" s="460"/>
      <c r="CM72" s="460"/>
      <c r="CN72" s="460"/>
      <c r="CO72" s="460"/>
      <c r="CP72" s="460"/>
      <c r="CQ72" s="460"/>
      <c r="CR72" s="460"/>
      <c r="CS72" s="460"/>
      <c r="CT72" s="460"/>
      <c r="CU72" s="460"/>
      <c r="CV72" s="460"/>
      <c r="CW72" s="460"/>
      <c r="CX72" s="460"/>
      <c r="CY72" s="460"/>
      <c r="CZ72" s="460"/>
      <c r="DA72" s="460"/>
      <c r="DB72" s="460"/>
      <c r="DC72" s="460"/>
      <c r="DD72" s="460"/>
      <c r="DE72" s="460"/>
      <c r="DF72" s="460"/>
      <c r="DG72" s="460"/>
      <c r="DH72" s="460"/>
      <c r="DI72" s="460"/>
      <c r="DJ72" s="460"/>
      <c r="DK72" s="460"/>
      <c r="DL72" s="460"/>
      <c r="DM72" s="460"/>
      <c r="DN72" s="460"/>
      <c r="DO72" s="460"/>
      <c r="DP72" s="460"/>
      <c r="DQ72" s="460"/>
      <c r="DR72" s="460"/>
      <c r="DS72" s="460"/>
      <c r="DT72" s="460"/>
      <c r="DU72" s="460"/>
      <c r="DV72" s="460"/>
      <c r="DW72" s="460"/>
      <c r="DX72" s="460"/>
      <c r="DY72" s="460"/>
      <c r="DZ72" s="460"/>
      <c r="EA72" s="460"/>
      <c r="EB72" s="460"/>
      <c r="EC72" s="460"/>
      <c r="ED72" s="460"/>
      <c r="EE72" s="460"/>
      <c r="EF72" s="460"/>
      <c r="EG72" s="460"/>
      <c r="EH72" s="460"/>
      <c r="EI72" s="460"/>
      <c r="EJ72" s="460"/>
      <c r="EK72" s="460"/>
      <c r="EL72" s="460"/>
      <c r="EM72" s="460"/>
      <c r="EN72" s="460"/>
      <c r="EO72" s="460"/>
      <c r="EP72" s="460"/>
      <c r="EQ72" s="460"/>
      <c r="ER72" s="460"/>
      <c r="ES72" s="460"/>
      <c r="ET72" s="460"/>
      <c r="EU72" s="460"/>
      <c r="EV72" s="460"/>
      <c r="EW72" s="460"/>
      <c r="EX72" s="460"/>
      <c r="EY72" s="460"/>
      <c r="EZ72" s="460"/>
      <c r="FA72" s="460"/>
      <c r="FB72" s="460"/>
      <c r="FC72" s="460"/>
      <c r="FD72" s="460"/>
      <c r="FE72" s="460"/>
      <c r="FF72" s="460"/>
      <c r="FG72" s="460"/>
      <c r="FH72" s="460"/>
      <c r="FI72" s="460"/>
      <c r="FJ72" s="460"/>
      <c r="FK72" s="460"/>
      <c r="FL72" s="460"/>
      <c r="FM72" s="460"/>
      <c r="FN72" s="460"/>
      <c r="FO72" s="460"/>
      <c r="FP72" s="460"/>
      <c r="FQ72" s="460"/>
      <c r="FR72" s="460"/>
      <c r="FS72" s="460"/>
      <c r="FT72" s="460"/>
      <c r="FU72" s="460"/>
      <c r="FV72" s="460"/>
      <c r="FW72" s="460"/>
      <c r="FX72" s="460"/>
      <c r="FY72" s="460"/>
      <c r="FZ72" s="460"/>
      <c r="GA72" s="460"/>
      <c r="GB72" s="460"/>
      <c r="GC72" s="460"/>
      <c r="GD72" s="460"/>
      <c r="GE72" s="460"/>
      <c r="GF72" s="460"/>
      <c r="GG72" s="460"/>
      <c r="GH72" s="460"/>
      <c r="GI72" s="460"/>
      <c r="GJ72" s="460"/>
      <c r="GK72" s="460"/>
      <c r="GL72" s="460"/>
      <c r="GM72" s="460"/>
      <c r="GN72" s="460"/>
      <c r="GO72" s="460"/>
      <c r="GP72" s="460"/>
      <c r="GQ72" s="460"/>
      <c r="GR72" s="460"/>
      <c r="GS72" s="460"/>
      <c r="GT72" s="460"/>
      <c r="GU72" s="460"/>
      <c r="GV72" s="460"/>
      <c r="GW72" s="460"/>
      <c r="GX72" s="460"/>
      <c r="GY72" s="460"/>
      <c r="GZ72" s="460"/>
      <c r="HA72" s="460"/>
      <c r="HB72" s="460"/>
      <c r="HC72" s="460"/>
      <c r="HD72" s="460"/>
      <c r="HE72" s="460"/>
      <c r="HF72" s="460"/>
      <c r="HG72" s="460"/>
      <c r="HH72" s="460"/>
      <c r="HI72" s="460"/>
      <c r="HJ72" s="460"/>
      <c r="HK72" s="460"/>
      <c r="HL72" s="460"/>
      <c r="HM72" s="460"/>
      <c r="HN72" s="460"/>
      <c r="HO72" s="460"/>
      <c r="HP72" s="460"/>
      <c r="HQ72" s="460"/>
      <c r="HR72" s="460"/>
      <c r="HS72" s="460"/>
      <c r="HT72" s="460"/>
      <c r="HU72" s="460"/>
      <c r="HV72" s="460"/>
      <c r="HW72" s="460"/>
      <c r="HX72" s="460"/>
      <c r="HY72" s="460"/>
      <c r="HZ72" s="460"/>
      <c r="IA72" s="460"/>
      <c r="IB72" s="460"/>
      <c r="IC72" s="460"/>
      <c r="ID72" s="460"/>
      <c r="IE72" s="460"/>
      <c r="IF72" s="460"/>
      <c r="IG72" s="460"/>
      <c r="IH72" s="460"/>
      <c r="II72" s="460"/>
      <c r="IJ72" s="460"/>
      <c r="IK72" s="460"/>
      <c r="IL72" s="460"/>
      <c r="IM72" s="460"/>
      <c r="IN72" s="460"/>
      <c r="IO72" s="460"/>
      <c r="IP72" s="460"/>
      <c r="IQ72" s="460"/>
      <c r="IR72" s="460"/>
      <c r="IS72" s="460"/>
      <c r="IT72" s="460"/>
      <c r="IU72" s="460"/>
      <c r="IV72" s="460"/>
      <c r="IW72" s="460"/>
      <c r="IX72" s="460"/>
      <c r="IY72" s="460"/>
      <c r="IZ72" s="460"/>
      <c r="JA72" s="460"/>
      <c r="JB72" s="460"/>
      <c r="JC72" s="460"/>
      <c r="JD72" s="460"/>
      <c r="JE72" s="460"/>
      <c r="JF72" s="460"/>
      <c r="JG72" s="460"/>
      <c r="JH72" s="460"/>
      <c r="JI72" s="460"/>
      <c r="JJ72" s="460"/>
      <c r="JK72" s="460"/>
      <c r="JL72" s="460"/>
      <c r="JM72" s="460"/>
      <c r="JN72" s="460"/>
      <c r="JO72" s="460"/>
      <c r="JP72" s="460"/>
      <c r="JQ72" s="460"/>
      <c r="JR72" s="460"/>
      <c r="JS72" s="460"/>
      <c r="JT72" s="460"/>
      <c r="JU72" s="460"/>
      <c r="JV72" s="460"/>
      <c r="JW72" s="460"/>
      <c r="JX72" s="460"/>
      <c r="JY72" s="460"/>
      <c r="JZ72" s="460"/>
      <c r="KA72" s="460"/>
      <c r="KB72" s="460"/>
      <c r="KC72" s="460"/>
      <c r="KD72" s="460"/>
      <c r="KE72" s="460"/>
      <c r="KF72" s="460"/>
      <c r="KG72" s="460"/>
      <c r="KH72" s="460"/>
      <c r="KI72" s="460"/>
      <c r="KJ72" s="460"/>
      <c r="KK72" s="460"/>
      <c r="KL72" s="460"/>
      <c r="KM72" s="460"/>
      <c r="KN72" s="460"/>
      <c r="KO72" s="460"/>
      <c r="KP72" s="460"/>
      <c r="KQ72" s="460"/>
      <c r="KR72" s="460"/>
      <c r="KS72" s="460"/>
      <c r="KT72" s="460"/>
      <c r="KU72" s="460"/>
      <c r="KV72" s="460"/>
      <c r="KW72" s="460"/>
      <c r="KX72" s="460"/>
      <c r="KY72" s="460"/>
      <c r="KZ72" s="460"/>
      <c r="LA72" s="460"/>
      <c r="LB72" s="460"/>
      <c r="LC72" s="460"/>
      <c r="LD72" s="460"/>
      <c r="LE72" s="460"/>
      <c r="LF72" s="460"/>
      <c r="LG72" s="460"/>
      <c r="LH72" s="460"/>
      <c r="LI72" s="460"/>
      <c r="LJ72" s="460"/>
      <c r="LK72" s="460"/>
      <c r="LL72" s="460"/>
      <c r="LM72" s="460"/>
      <c r="LN72" s="460"/>
      <c r="LO72" s="460"/>
      <c r="LP72" s="460"/>
      <c r="LQ72" s="460"/>
      <c r="LR72" s="460"/>
      <c r="LS72" s="460"/>
      <c r="LT72" s="460"/>
      <c r="LU72" s="460"/>
      <c r="LV72" s="460"/>
      <c r="LW72" s="460"/>
      <c r="LX72" s="460"/>
      <c r="LY72" s="460"/>
      <c r="LZ72" s="460"/>
      <c r="MA72" s="460"/>
      <c r="MB72" s="460"/>
      <c r="MC72" s="460"/>
      <c r="MD72" s="460"/>
      <c r="ME72" s="460"/>
      <c r="MF72" s="460"/>
      <c r="MG72" s="460"/>
      <c r="MH72" s="460"/>
      <c r="MI72" s="460"/>
      <c r="MJ72" s="460"/>
      <c r="MK72" s="460"/>
      <c r="ML72" s="460"/>
      <c r="MM72" s="460"/>
      <c r="MN72" s="460"/>
      <c r="MO72" s="460"/>
      <c r="MP72" s="460"/>
      <c r="MQ72" s="460"/>
      <c r="MR72" s="460"/>
      <c r="MS72" s="460"/>
      <c r="MT72" s="460"/>
      <c r="MU72" s="460"/>
      <c r="MV72" s="460"/>
      <c r="MW72" s="460"/>
      <c r="MX72" s="460"/>
      <c r="MY72" s="460"/>
      <c r="MZ72" s="460"/>
      <c r="NA72" s="460"/>
      <c r="NB72" s="460"/>
      <c r="NC72" s="460"/>
      <c r="ND72" s="460"/>
      <c r="NE72" s="460"/>
      <c r="NF72" s="460"/>
      <c r="NG72" s="460"/>
      <c r="NH72" s="460"/>
      <c r="NI72" s="460"/>
      <c r="NJ72" s="460"/>
      <c r="NK72" s="460"/>
      <c r="NL72" s="460"/>
      <c r="NM72" s="460"/>
      <c r="NN72" s="460"/>
      <c r="NO72" s="460"/>
      <c r="NP72" s="460"/>
      <c r="NQ72" s="460"/>
      <c r="NR72" s="460"/>
      <c r="NS72" s="460"/>
      <c r="NT72" s="460"/>
      <c r="NU72" s="460"/>
      <c r="NV72" s="460"/>
      <c r="NW72" s="460"/>
      <c r="NX72" s="460"/>
      <c r="NY72" s="460"/>
      <c r="NZ72" s="460"/>
      <c r="OA72" s="460"/>
      <c r="OB72" s="460"/>
      <c r="OC72" s="460"/>
      <c r="OD72" s="460"/>
      <c r="OE72" s="460"/>
      <c r="OF72" s="460"/>
      <c r="OG72" s="460"/>
      <c r="OH72" s="460"/>
      <c r="OI72" s="460"/>
      <c r="OJ72" s="460"/>
      <c r="OK72" s="460"/>
      <c r="OL72" s="460"/>
      <c r="OM72" s="460"/>
      <c r="ON72" s="460"/>
      <c r="OO72" s="460"/>
      <c r="OP72" s="460"/>
      <c r="OQ72" s="460"/>
      <c r="OR72" s="460"/>
      <c r="OS72" s="460"/>
      <c r="OT72" s="460"/>
      <c r="OU72" s="460"/>
      <c r="OV72" s="460"/>
      <c r="OW72" s="460"/>
      <c r="OX72" s="460"/>
      <c r="OY72" s="460"/>
      <c r="OZ72" s="460"/>
      <c r="PA72" s="460"/>
      <c r="PB72" s="460"/>
      <c r="PC72" s="460"/>
      <c r="PD72" s="460"/>
      <c r="PE72" s="460"/>
      <c r="PF72" s="460"/>
      <c r="PG72" s="460"/>
      <c r="PH72" s="460"/>
      <c r="PI72" s="460"/>
      <c r="PJ72" s="460"/>
      <c r="PK72" s="460"/>
      <c r="PL72" s="460"/>
      <c r="PM72" s="460"/>
      <c r="PN72" s="460"/>
      <c r="PO72" s="460"/>
      <c r="PP72" s="460"/>
      <c r="PQ72" s="460"/>
      <c r="PR72" s="460"/>
      <c r="PS72" s="460"/>
      <c r="PT72" s="460"/>
      <c r="PU72" s="460"/>
      <c r="PV72" s="460"/>
      <c r="PW72" s="460"/>
      <c r="PX72" s="460"/>
      <c r="PY72" s="460"/>
      <c r="PZ72" s="460"/>
      <c r="QA72" s="460"/>
      <c r="QB72" s="460"/>
      <c r="QC72" s="460"/>
      <c r="QD72" s="460"/>
      <c r="QE72" s="460"/>
      <c r="QF72" s="460"/>
      <c r="QG72" s="460"/>
      <c r="QH72" s="460"/>
      <c r="QI72" s="460"/>
      <c r="QJ72" s="460"/>
      <c r="QK72" s="460"/>
      <c r="QL72" s="460"/>
      <c r="QM72" s="460"/>
      <c r="QN72" s="460"/>
      <c r="QO72" s="460"/>
      <c r="QP72" s="460"/>
      <c r="QQ72" s="460"/>
      <c r="QR72" s="460"/>
      <c r="QS72" s="460"/>
      <c r="QT72" s="460"/>
      <c r="QU72" s="460"/>
      <c r="QV72" s="460"/>
      <c r="QW72" s="460"/>
      <c r="QX72" s="460"/>
      <c r="QY72" s="460"/>
      <c r="QZ72" s="460"/>
      <c r="RA72" s="460"/>
      <c r="RB72" s="460"/>
      <c r="RC72" s="460"/>
      <c r="RD72" s="460"/>
      <c r="RE72" s="460"/>
      <c r="RF72" s="460"/>
      <c r="RG72" s="460"/>
      <c r="RH72" s="460"/>
      <c r="RI72" s="460"/>
      <c r="RJ72" s="460"/>
      <c r="RK72" s="460"/>
      <c r="RL72" s="460"/>
      <c r="RM72" s="460"/>
      <c r="RN72" s="460"/>
      <c r="RO72" s="460"/>
      <c r="RP72" s="460"/>
      <c r="RQ72" s="460"/>
      <c r="RR72" s="460"/>
      <c r="RS72" s="460"/>
      <c r="RT72" s="460"/>
      <c r="RU72" s="460"/>
      <c r="RV72" s="460"/>
      <c r="RW72" s="460"/>
      <c r="RX72" s="460"/>
      <c r="RY72" s="460"/>
      <c r="RZ72" s="460"/>
      <c r="SA72" s="460"/>
      <c r="SB72" s="460"/>
      <c r="SC72" s="460"/>
      <c r="SD72" s="460"/>
      <c r="SE72" s="460"/>
      <c r="SF72" s="460"/>
      <c r="SG72" s="460"/>
      <c r="SH72" s="460"/>
      <c r="SI72" s="460"/>
      <c r="SJ72" s="460"/>
      <c r="SK72" s="460"/>
      <c r="SL72" s="460"/>
      <c r="SM72" s="460"/>
      <c r="SN72" s="460"/>
      <c r="SO72" s="460"/>
      <c r="SP72" s="460"/>
      <c r="SQ72" s="460"/>
      <c r="SR72" s="460"/>
      <c r="SS72" s="460"/>
      <c r="ST72" s="460"/>
      <c r="SU72" s="460"/>
      <c r="SV72" s="460"/>
      <c r="SW72" s="460"/>
      <c r="SX72" s="460"/>
      <c r="SY72" s="460"/>
      <c r="SZ72" s="460"/>
      <c r="TA72" s="460"/>
      <c r="TB72" s="460"/>
      <c r="TC72" s="460"/>
      <c r="TD72" s="460"/>
      <c r="TE72" s="460"/>
      <c r="TF72" s="460"/>
      <c r="TG72" s="460"/>
      <c r="TH72" s="460"/>
      <c r="TI72" s="460"/>
      <c r="TJ72" s="460"/>
      <c r="TK72" s="460"/>
      <c r="TL72" s="460"/>
      <c r="TM72" s="460"/>
      <c r="TN72" s="460"/>
      <c r="TO72" s="460"/>
      <c r="TP72" s="460"/>
      <c r="TQ72" s="460"/>
      <c r="TR72" s="460"/>
      <c r="TS72" s="460"/>
      <c r="TT72" s="460"/>
      <c r="TU72" s="460"/>
      <c r="TV72" s="460"/>
      <c r="TW72" s="460"/>
      <c r="TX72" s="460"/>
      <c r="TY72" s="460"/>
      <c r="TZ72" s="460"/>
      <c r="UA72" s="460"/>
      <c r="UB72" s="460"/>
      <c r="UC72" s="460"/>
      <c r="UD72" s="460"/>
      <c r="UE72" s="460"/>
      <c r="UF72" s="460"/>
      <c r="UG72" s="460"/>
      <c r="UH72" s="460"/>
      <c r="UI72" s="460"/>
      <c r="UJ72" s="460"/>
      <c r="UK72" s="460"/>
      <c r="UL72" s="460"/>
      <c r="UM72" s="460"/>
      <c r="UN72" s="460"/>
      <c r="UO72" s="460"/>
      <c r="UP72" s="460"/>
      <c r="UQ72" s="460"/>
      <c r="UR72" s="460"/>
      <c r="US72" s="460"/>
      <c r="UT72" s="460"/>
      <c r="UU72" s="460"/>
      <c r="UV72" s="460"/>
      <c r="UW72" s="460"/>
      <c r="UX72" s="460"/>
      <c r="UY72" s="460"/>
      <c r="UZ72" s="460"/>
      <c r="VA72" s="460"/>
      <c r="VB72" s="460"/>
      <c r="VC72" s="460"/>
      <c r="VD72" s="460"/>
      <c r="VE72" s="460"/>
      <c r="VF72" s="460"/>
      <c r="VG72" s="460"/>
      <c r="VH72" s="460"/>
      <c r="VI72" s="460"/>
      <c r="VJ72" s="460"/>
      <c r="VK72" s="460"/>
      <c r="VL72" s="460"/>
      <c r="VM72" s="460"/>
      <c r="VN72" s="460"/>
      <c r="VO72" s="460"/>
      <c r="VP72" s="460"/>
      <c r="VQ72" s="460"/>
      <c r="VR72" s="460"/>
      <c r="VS72" s="460"/>
      <c r="VT72" s="460"/>
      <c r="VU72" s="460"/>
      <c r="VV72" s="460"/>
      <c r="VW72" s="460"/>
      <c r="VX72" s="460"/>
      <c r="VY72" s="460"/>
      <c r="VZ72" s="460"/>
      <c r="WA72" s="460"/>
      <c r="WB72" s="460"/>
      <c r="WC72" s="460"/>
      <c r="WD72" s="460"/>
      <c r="WE72" s="460"/>
      <c r="WF72" s="460"/>
      <c r="WG72" s="460"/>
      <c r="WH72" s="460"/>
      <c r="WI72" s="460"/>
      <c r="WJ72" s="460"/>
      <c r="WK72" s="460"/>
      <c r="WL72" s="460"/>
      <c r="WM72" s="460"/>
      <c r="WN72" s="460"/>
      <c r="WO72" s="460"/>
      <c r="WP72" s="460"/>
      <c r="WQ72" s="460"/>
      <c r="WR72" s="460"/>
      <c r="WS72" s="460"/>
      <c r="WT72" s="460"/>
      <c r="WU72" s="460"/>
      <c r="WV72" s="460"/>
      <c r="WW72" s="460"/>
      <c r="WX72" s="460"/>
      <c r="WY72" s="460"/>
      <c r="WZ72" s="460"/>
      <c r="XA72" s="460"/>
      <c r="XB72" s="460"/>
      <c r="XC72" s="460"/>
      <c r="XD72" s="460"/>
      <c r="XE72" s="460"/>
      <c r="XF72" s="460"/>
      <c r="XG72" s="460"/>
      <c r="XH72" s="460"/>
      <c r="XI72" s="460"/>
      <c r="XJ72" s="460"/>
      <c r="XK72" s="460"/>
      <c r="XL72" s="460"/>
      <c r="XM72" s="460"/>
      <c r="XN72" s="460"/>
      <c r="XO72" s="460"/>
      <c r="XP72" s="460"/>
      <c r="XQ72" s="460"/>
      <c r="XR72" s="460"/>
      <c r="XS72" s="460"/>
      <c r="XT72" s="460"/>
      <c r="XU72" s="460"/>
      <c r="XV72" s="460"/>
      <c r="XW72" s="460"/>
      <c r="XX72" s="460"/>
      <c r="XY72" s="460"/>
      <c r="XZ72" s="460"/>
      <c r="YA72" s="460"/>
      <c r="YB72" s="460"/>
      <c r="YC72" s="460"/>
      <c r="YD72" s="460"/>
      <c r="YE72" s="460"/>
      <c r="YF72" s="460"/>
      <c r="YG72" s="460"/>
      <c r="YH72" s="460"/>
      <c r="YI72" s="460"/>
      <c r="YJ72" s="460"/>
      <c r="YK72" s="460"/>
      <c r="YL72" s="460"/>
      <c r="YM72" s="460"/>
      <c r="YN72" s="460"/>
      <c r="YO72" s="460"/>
      <c r="YP72" s="460"/>
      <c r="YQ72" s="460"/>
      <c r="YR72" s="460"/>
      <c r="YS72" s="460"/>
      <c r="YT72" s="460"/>
      <c r="YU72" s="460"/>
      <c r="YV72" s="460"/>
      <c r="YW72" s="460"/>
      <c r="YX72" s="460"/>
      <c r="YY72" s="460"/>
      <c r="YZ72" s="460"/>
      <c r="ZA72" s="460"/>
      <c r="ZB72" s="460"/>
      <c r="ZC72" s="460"/>
      <c r="ZD72" s="460"/>
      <c r="ZE72" s="460"/>
      <c r="ZF72" s="460"/>
      <c r="ZG72" s="460"/>
      <c r="ZH72" s="460"/>
      <c r="ZI72" s="460"/>
      <c r="ZJ72" s="460"/>
      <c r="ZK72" s="460"/>
      <c r="ZL72" s="460"/>
      <c r="ZM72" s="460"/>
      <c r="ZN72" s="460"/>
      <c r="ZO72" s="460"/>
      <c r="ZP72" s="460"/>
      <c r="ZQ72" s="460"/>
      <c r="ZR72" s="460"/>
      <c r="ZS72" s="460"/>
      <c r="ZT72" s="460"/>
      <c r="ZU72" s="460"/>
      <c r="ZV72" s="460"/>
      <c r="ZW72" s="460"/>
      <c r="ZX72" s="460"/>
      <c r="ZY72" s="460"/>
      <c r="ZZ72" s="460"/>
      <c r="AAA72" s="460"/>
      <c r="AAB72" s="460"/>
      <c r="AAC72" s="460"/>
      <c r="AAD72" s="460"/>
      <c r="AAE72" s="460"/>
      <c r="AAF72" s="460"/>
      <c r="AAG72" s="460"/>
      <c r="AAH72" s="460"/>
      <c r="AAI72" s="460"/>
      <c r="AAJ72" s="460"/>
      <c r="AAK72" s="460"/>
      <c r="AAL72" s="460"/>
      <c r="AAM72" s="460"/>
      <c r="AAN72" s="460"/>
      <c r="AAO72" s="460"/>
      <c r="AAP72" s="460"/>
      <c r="AAQ72" s="460"/>
      <c r="AAR72" s="460"/>
      <c r="AAS72" s="460"/>
      <c r="AAT72" s="460"/>
      <c r="AAU72" s="460"/>
      <c r="AAV72" s="460"/>
      <c r="AAW72" s="460"/>
      <c r="AAX72" s="460"/>
      <c r="AAY72" s="460"/>
      <c r="AAZ72" s="460"/>
      <c r="ABA72" s="460"/>
      <c r="ABB72" s="460"/>
      <c r="ABC72" s="460"/>
      <c r="ABD72" s="460"/>
      <c r="ABE72" s="460"/>
      <c r="ABF72" s="460"/>
      <c r="ABG72" s="460"/>
      <c r="ABH72" s="460"/>
      <c r="ABI72" s="460"/>
      <c r="ABJ72" s="460"/>
      <c r="ABK72" s="460"/>
      <c r="ABL72" s="460"/>
      <c r="ABM72" s="460"/>
      <c r="ABN72" s="460"/>
      <c r="ABO72" s="460"/>
      <c r="ABP72" s="460"/>
      <c r="ABQ72" s="460"/>
      <c r="ABR72" s="460"/>
      <c r="ABS72" s="460"/>
      <c r="ABT72" s="460"/>
      <c r="ABU72" s="460"/>
      <c r="ABV72" s="460"/>
      <c r="ABW72" s="460"/>
      <c r="ABX72" s="460"/>
      <c r="ABY72" s="460"/>
      <c r="ABZ72" s="460"/>
      <c r="ACA72" s="460"/>
      <c r="ACB72" s="460"/>
      <c r="ACC72" s="460"/>
      <c r="ACD72" s="460"/>
      <c r="ACE72" s="460"/>
      <c r="ACF72" s="460"/>
      <c r="ACG72" s="460"/>
      <c r="ACH72" s="460"/>
      <c r="ACI72" s="460"/>
      <c r="ACJ72" s="460"/>
      <c r="ACK72" s="460"/>
      <c r="ACL72" s="460"/>
      <c r="ACM72" s="460"/>
      <c r="ACN72" s="460"/>
      <c r="ACO72" s="460"/>
      <c r="ACP72" s="460"/>
      <c r="ACQ72" s="460"/>
      <c r="ACR72" s="460"/>
      <c r="ACS72" s="460"/>
      <c r="ACT72" s="460"/>
      <c r="ACU72" s="460"/>
      <c r="ACV72" s="460"/>
      <c r="ACW72" s="460"/>
      <c r="ACX72" s="460"/>
      <c r="ACY72" s="460"/>
      <c r="ACZ72" s="460"/>
      <c r="ADA72" s="460"/>
      <c r="ADB72" s="460"/>
      <c r="ADC72" s="460"/>
      <c r="ADD72" s="460"/>
      <c r="ADE72" s="460"/>
      <c r="ADF72" s="460"/>
      <c r="ADG72" s="460"/>
      <c r="ADH72" s="460"/>
      <c r="ADI72" s="460"/>
      <c r="ADJ72" s="460"/>
      <c r="ADK72" s="460"/>
      <c r="ADL72" s="460"/>
      <c r="ADM72" s="460"/>
      <c r="ADN72" s="460"/>
      <c r="ADO72" s="460"/>
      <c r="ADP72" s="460"/>
      <c r="ADQ72" s="460"/>
      <c r="ADR72" s="460"/>
      <c r="ADS72" s="460"/>
      <c r="ADT72" s="460"/>
      <c r="ADU72" s="460"/>
      <c r="ADV72" s="460"/>
      <c r="ADW72" s="460"/>
      <c r="ADX72" s="460"/>
      <c r="ADY72" s="460"/>
      <c r="ADZ72" s="460"/>
      <c r="AEA72" s="460"/>
      <c r="AEB72" s="460"/>
      <c r="AEC72" s="460"/>
      <c r="AED72" s="460"/>
      <c r="AEE72" s="460"/>
      <c r="AEF72" s="460"/>
      <c r="AEG72" s="460"/>
      <c r="AEH72" s="460"/>
      <c r="AEI72" s="460"/>
      <c r="AEJ72" s="460"/>
      <c r="AEK72" s="460"/>
      <c r="AEL72" s="460"/>
      <c r="AEM72" s="460"/>
      <c r="AEN72" s="460"/>
      <c r="AEO72" s="460"/>
      <c r="AEP72" s="460"/>
      <c r="AEQ72" s="460"/>
      <c r="AER72" s="460"/>
      <c r="AES72" s="460"/>
      <c r="AET72" s="460"/>
      <c r="AEU72" s="460"/>
      <c r="AEV72" s="460"/>
      <c r="AEW72" s="460"/>
      <c r="AEX72" s="460"/>
      <c r="AEY72" s="460"/>
      <c r="AEZ72" s="460"/>
      <c r="AFA72" s="460"/>
      <c r="AFB72" s="460"/>
      <c r="AFC72" s="460"/>
      <c r="AFD72" s="460"/>
      <c r="AFE72" s="460"/>
      <c r="AFF72" s="460"/>
      <c r="AFG72" s="460"/>
      <c r="AFH72" s="460"/>
      <c r="AFI72" s="460"/>
      <c r="AFJ72" s="460"/>
      <c r="AFK72" s="460"/>
      <c r="AFL72" s="460"/>
      <c r="AFM72" s="460"/>
      <c r="AFN72" s="460"/>
      <c r="AFO72" s="460"/>
      <c r="AFP72" s="460"/>
      <c r="AFQ72" s="460"/>
      <c r="AFR72" s="460"/>
      <c r="AFS72" s="460"/>
      <c r="AFT72" s="460"/>
      <c r="AFU72" s="460"/>
    </row>
    <row r="73" spans="1:853" s="469" customFormat="1">
      <c r="A73" s="10"/>
      <c r="B73" s="21"/>
      <c r="C73" s="22"/>
      <c r="D73" s="11" t="s">
        <v>12</v>
      </c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362"/>
      <c r="P73" s="362"/>
      <c r="Q73" s="362"/>
      <c r="R73" s="362"/>
      <c r="S73" s="362"/>
      <c r="T73" s="362"/>
      <c r="U73" s="362"/>
      <c r="V73" s="362"/>
      <c r="W73" s="362"/>
      <c r="X73" s="362"/>
      <c r="Y73" s="362"/>
      <c r="Z73" s="362"/>
      <c r="AA73" s="362"/>
      <c r="AB73" s="362"/>
      <c r="AC73" s="362"/>
      <c r="AD73" s="362"/>
      <c r="AE73" s="362"/>
      <c r="AF73" s="362"/>
      <c r="AG73" s="362"/>
      <c r="AH73" s="362"/>
      <c r="AI73" s="362"/>
      <c r="AJ73" s="362"/>
      <c r="AK73" s="362"/>
      <c r="AL73" s="362"/>
      <c r="AM73" s="362"/>
      <c r="AN73" s="362"/>
      <c r="AO73" s="362"/>
      <c r="AP73" s="362"/>
      <c r="AQ73" s="362"/>
      <c r="AR73" s="362"/>
      <c r="AS73" s="362"/>
      <c r="AT73" s="362"/>
      <c r="AU73" s="362"/>
      <c r="AV73" s="362"/>
      <c r="AW73" s="362"/>
      <c r="AX73" s="362"/>
      <c r="AY73" s="362"/>
      <c r="AZ73" s="362"/>
      <c r="BA73" s="362"/>
      <c r="BB73" s="362"/>
      <c r="BC73" s="362"/>
      <c r="BD73" s="362"/>
      <c r="BE73" s="362"/>
      <c r="BF73" s="362"/>
      <c r="BG73" s="362"/>
      <c r="BH73" s="362"/>
      <c r="BI73" s="362"/>
      <c r="BJ73" s="362"/>
      <c r="BK73" s="362"/>
      <c r="BL73" s="362"/>
      <c r="BM73" s="362"/>
      <c r="BN73" s="362"/>
      <c r="BO73" s="462"/>
      <c r="BP73" s="462"/>
      <c r="BQ73" s="462"/>
      <c r="BR73" s="462"/>
      <c r="BS73" s="462"/>
      <c r="BT73" s="462"/>
      <c r="BU73" s="462"/>
      <c r="BV73" s="462"/>
      <c r="BW73" s="462"/>
      <c r="BX73" s="462"/>
      <c r="BY73" s="462"/>
      <c r="BZ73" s="462"/>
      <c r="CA73" s="462"/>
      <c r="CB73" s="462"/>
      <c r="CC73" s="462"/>
      <c r="CD73" s="462"/>
      <c r="CE73" s="462"/>
      <c r="CF73" s="462"/>
      <c r="CG73" s="462"/>
      <c r="CH73" s="462"/>
      <c r="CI73" s="462"/>
      <c r="CJ73" s="462"/>
      <c r="CK73" s="462"/>
      <c r="CL73" s="462"/>
      <c r="CM73" s="462"/>
      <c r="CN73" s="462"/>
      <c r="CO73" s="462"/>
      <c r="CP73" s="462"/>
      <c r="CQ73" s="462"/>
      <c r="CR73" s="462"/>
      <c r="CS73" s="462"/>
      <c r="CT73" s="462"/>
      <c r="CU73" s="462"/>
      <c r="CV73" s="462"/>
      <c r="CW73" s="462"/>
      <c r="CX73" s="462"/>
      <c r="CY73" s="462"/>
      <c r="CZ73" s="462"/>
      <c r="DA73" s="462"/>
      <c r="DB73" s="462"/>
      <c r="DC73" s="462"/>
      <c r="DD73" s="462"/>
      <c r="DE73" s="462"/>
      <c r="DF73" s="462"/>
      <c r="DG73" s="462"/>
      <c r="DH73" s="462"/>
      <c r="DI73" s="462"/>
      <c r="DJ73" s="462"/>
      <c r="DK73" s="462"/>
      <c r="DL73" s="462"/>
      <c r="DM73" s="462"/>
      <c r="DN73" s="462"/>
      <c r="DO73" s="462"/>
      <c r="DP73" s="462"/>
      <c r="DQ73" s="462"/>
      <c r="DR73" s="462"/>
      <c r="DS73" s="462"/>
      <c r="DT73" s="462"/>
      <c r="DU73" s="462"/>
      <c r="DV73" s="462"/>
      <c r="DW73" s="462"/>
      <c r="DX73" s="462"/>
      <c r="DY73" s="462"/>
      <c r="DZ73" s="462"/>
      <c r="EA73" s="462"/>
      <c r="EB73" s="462"/>
      <c r="EC73" s="462"/>
      <c r="ED73" s="462"/>
      <c r="EE73" s="462"/>
      <c r="EF73" s="462"/>
      <c r="EG73" s="462"/>
      <c r="EH73" s="462"/>
      <c r="EI73" s="462"/>
      <c r="EJ73" s="462"/>
      <c r="EK73" s="462"/>
      <c r="EL73" s="462"/>
      <c r="EM73" s="462"/>
      <c r="EN73" s="462"/>
      <c r="EO73" s="462"/>
      <c r="EP73" s="462"/>
      <c r="EQ73" s="462"/>
      <c r="ER73" s="462"/>
      <c r="ES73" s="462"/>
      <c r="ET73" s="462"/>
      <c r="EU73" s="462"/>
      <c r="EV73" s="462"/>
      <c r="EW73" s="462"/>
      <c r="EX73" s="462"/>
      <c r="EY73" s="462"/>
      <c r="EZ73" s="462"/>
      <c r="FA73" s="462"/>
      <c r="FB73" s="462"/>
      <c r="FC73" s="462"/>
      <c r="FD73" s="462"/>
      <c r="FE73" s="462"/>
      <c r="FF73" s="462"/>
      <c r="FG73" s="462"/>
      <c r="FH73" s="462"/>
      <c r="FI73" s="462"/>
      <c r="FJ73" s="462"/>
      <c r="FK73" s="462"/>
      <c r="FL73" s="462"/>
      <c r="FM73" s="462"/>
      <c r="FN73" s="462"/>
      <c r="FO73" s="462"/>
      <c r="FP73" s="462"/>
      <c r="FQ73" s="462"/>
      <c r="FR73" s="462"/>
      <c r="FS73" s="462"/>
      <c r="FT73" s="462"/>
      <c r="FU73" s="462"/>
      <c r="FV73" s="462"/>
      <c r="FW73" s="462"/>
      <c r="FX73" s="462"/>
      <c r="FY73" s="462"/>
      <c r="FZ73" s="462"/>
      <c r="GA73" s="462"/>
      <c r="GB73" s="462"/>
      <c r="GC73" s="462"/>
      <c r="GD73" s="462"/>
      <c r="GE73" s="462"/>
      <c r="GF73" s="462"/>
      <c r="GG73" s="462"/>
      <c r="GH73" s="462"/>
      <c r="GI73" s="462"/>
      <c r="GJ73" s="462"/>
      <c r="GK73" s="462"/>
      <c r="GL73" s="462"/>
      <c r="GM73" s="462"/>
      <c r="GN73" s="462"/>
      <c r="GO73" s="462"/>
      <c r="GP73" s="462"/>
      <c r="GQ73" s="462"/>
      <c r="GR73" s="462"/>
      <c r="GS73" s="462"/>
      <c r="GT73" s="462"/>
      <c r="GU73" s="462"/>
      <c r="GV73" s="462"/>
      <c r="GW73" s="462"/>
      <c r="GX73" s="462"/>
      <c r="GY73" s="462"/>
      <c r="GZ73" s="462"/>
      <c r="HA73" s="462"/>
      <c r="HB73" s="462"/>
      <c r="HC73" s="462"/>
      <c r="HD73" s="462"/>
      <c r="HE73" s="462"/>
      <c r="HF73" s="462"/>
      <c r="HG73" s="462"/>
      <c r="HH73" s="462"/>
      <c r="HI73" s="462"/>
      <c r="HJ73" s="462"/>
      <c r="HK73" s="462"/>
      <c r="HL73" s="462"/>
      <c r="HM73" s="462"/>
      <c r="HN73" s="462"/>
      <c r="HO73" s="462"/>
      <c r="HP73" s="462"/>
      <c r="HQ73" s="462"/>
      <c r="HR73" s="462"/>
      <c r="HS73" s="462"/>
      <c r="HT73" s="462"/>
      <c r="HU73" s="462"/>
      <c r="HV73" s="462"/>
      <c r="HW73" s="462"/>
      <c r="HX73" s="462"/>
      <c r="HY73" s="462"/>
      <c r="HZ73" s="462"/>
      <c r="IA73" s="462"/>
      <c r="IB73" s="462"/>
      <c r="IC73" s="462"/>
      <c r="ID73" s="462"/>
      <c r="IE73" s="462"/>
      <c r="IF73" s="462"/>
      <c r="IG73" s="462"/>
      <c r="IH73" s="462"/>
      <c r="II73" s="462"/>
      <c r="IJ73" s="462"/>
      <c r="IK73" s="462"/>
      <c r="IL73" s="462"/>
      <c r="IM73" s="462"/>
      <c r="IN73" s="462"/>
      <c r="IO73" s="462"/>
      <c r="IP73" s="462"/>
      <c r="IQ73" s="462"/>
      <c r="IR73" s="462"/>
      <c r="IS73" s="462"/>
      <c r="IT73" s="462"/>
      <c r="IU73" s="462"/>
      <c r="IV73" s="462"/>
      <c r="IW73" s="462"/>
      <c r="IX73" s="462"/>
      <c r="IY73" s="462"/>
      <c r="IZ73" s="462"/>
      <c r="JA73" s="462"/>
      <c r="JB73" s="462"/>
      <c r="JC73" s="462"/>
      <c r="JD73" s="462"/>
      <c r="JE73" s="462"/>
      <c r="JF73" s="462"/>
      <c r="JG73" s="462"/>
      <c r="JH73" s="462"/>
      <c r="JI73" s="462"/>
      <c r="JJ73" s="462"/>
      <c r="JK73" s="462"/>
      <c r="JL73" s="462"/>
      <c r="JM73" s="462"/>
      <c r="JN73" s="462"/>
      <c r="JO73" s="462"/>
      <c r="JP73" s="462"/>
      <c r="JQ73" s="462"/>
      <c r="JR73" s="462"/>
      <c r="JS73" s="462"/>
      <c r="JT73" s="462"/>
      <c r="JU73" s="462"/>
      <c r="JV73" s="462"/>
      <c r="JW73" s="462"/>
      <c r="JX73" s="462"/>
      <c r="JY73" s="462"/>
      <c r="JZ73" s="462"/>
      <c r="KA73" s="462"/>
      <c r="KB73" s="462"/>
      <c r="KC73" s="462"/>
      <c r="KD73" s="462"/>
      <c r="KE73" s="462"/>
      <c r="KF73" s="462"/>
      <c r="KG73" s="462"/>
      <c r="KH73" s="462"/>
      <c r="KI73" s="462"/>
      <c r="KJ73" s="462"/>
      <c r="KK73" s="462"/>
      <c r="KL73" s="462"/>
      <c r="KM73" s="462"/>
      <c r="KN73" s="462"/>
      <c r="KO73" s="462"/>
      <c r="KP73" s="462"/>
      <c r="KQ73" s="462"/>
      <c r="KR73" s="462"/>
      <c r="KS73" s="462"/>
      <c r="KT73" s="462"/>
      <c r="KU73" s="462"/>
      <c r="KV73" s="462"/>
      <c r="KW73" s="462"/>
      <c r="KX73" s="462"/>
      <c r="KY73" s="462"/>
      <c r="KZ73" s="462"/>
      <c r="LA73" s="462"/>
      <c r="LB73" s="462"/>
      <c r="LC73" s="462"/>
      <c r="LD73" s="462"/>
      <c r="LE73" s="462"/>
      <c r="LF73" s="462"/>
      <c r="LG73" s="462"/>
      <c r="LH73" s="462"/>
      <c r="LI73" s="462"/>
      <c r="LJ73" s="462"/>
      <c r="LK73" s="462"/>
      <c r="LL73" s="462"/>
      <c r="LM73" s="462"/>
      <c r="LN73" s="462"/>
      <c r="LO73" s="462"/>
      <c r="LP73" s="462"/>
      <c r="LQ73" s="462"/>
      <c r="LR73" s="462"/>
      <c r="LS73" s="462"/>
      <c r="LT73" s="462"/>
      <c r="LU73" s="462"/>
      <c r="LV73" s="462"/>
      <c r="LW73" s="462"/>
      <c r="LX73" s="462"/>
      <c r="LY73" s="462"/>
      <c r="LZ73" s="462"/>
      <c r="MA73" s="462"/>
      <c r="MB73" s="462"/>
      <c r="MC73" s="462"/>
      <c r="MD73" s="462"/>
      <c r="ME73" s="462"/>
      <c r="MF73" s="462"/>
      <c r="MG73" s="462"/>
      <c r="MH73" s="462"/>
      <c r="MI73" s="462"/>
      <c r="MJ73" s="462"/>
      <c r="MK73" s="462"/>
      <c r="ML73" s="462"/>
      <c r="MM73" s="462"/>
      <c r="MN73" s="462"/>
      <c r="MO73" s="462"/>
      <c r="MP73" s="462"/>
      <c r="MQ73" s="462"/>
      <c r="MR73" s="462"/>
      <c r="MS73" s="462"/>
      <c r="MT73" s="462"/>
      <c r="MU73" s="462"/>
      <c r="MV73" s="462"/>
      <c r="MW73" s="462"/>
      <c r="MX73" s="462"/>
      <c r="MY73" s="462"/>
      <c r="MZ73" s="462"/>
      <c r="NA73" s="462"/>
      <c r="NB73" s="462"/>
      <c r="NC73" s="462"/>
      <c r="ND73" s="462"/>
      <c r="NE73" s="462"/>
      <c r="NF73" s="462"/>
      <c r="NG73" s="462"/>
      <c r="NH73" s="462"/>
      <c r="NI73" s="462"/>
      <c r="NJ73" s="462"/>
      <c r="NK73" s="462"/>
      <c r="NL73" s="462"/>
      <c r="NM73" s="462"/>
      <c r="NN73" s="462"/>
      <c r="NO73" s="462"/>
      <c r="NP73" s="462"/>
      <c r="NQ73" s="462"/>
      <c r="NR73" s="462"/>
      <c r="NS73" s="462"/>
      <c r="NT73" s="462"/>
      <c r="NU73" s="462"/>
      <c r="NV73" s="462"/>
      <c r="NW73" s="462"/>
      <c r="NX73" s="462"/>
      <c r="NY73" s="462"/>
      <c r="NZ73" s="462"/>
      <c r="OA73" s="462"/>
      <c r="OB73" s="462"/>
      <c r="OC73" s="462"/>
      <c r="OD73" s="462"/>
      <c r="OE73" s="462"/>
      <c r="OF73" s="462"/>
      <c r="OG73" s="462"/>
      <c r="OH73" s="462"/>
      <c r="OI73" s="462"/>
      <c r="OJ73" s="462"/>
      <c r="OK73" s="462"/>
      <c r="OL73" s="462"/>
      <c r="OM73" s="462"/>
      <c r="ON73" s="462"/>
      <c r="OO73" s="462"/>
      <c r="OP73" s="462"/>
      <c r="OQ73" s="462"/>
      <c r="OR73" s="462"/>
      <c r="OS73" s="462"/>
      <c r="OT73" s="462"/>
      <c r="OU73" s="462"/>
      <c r="OV73" s="462"/>
      <c r="OW73" s="462"/>
      <c r="OX73" s="462"/>
      <c r="OY73" s="462"/>
      <c r="OZ73" s="462"/>
      <c r="PA73" s="462"/>
      <c r="PB73" s="462"/>
      <c r="PC73" s="462"/>
      <c r="PD73" s="462"/>
      <c r="PE73" s="462"/>
      <c r="PF73" s="462"/>
      <c r="PG73" s="462"/>
      <c r="PH73" s="462"/>
      <c r="PI73" s="462"/>
      <c r="PJ73" s="462"/>
      <c r="PK73" s="462"/>
      <c r="PL73" s="462"/>
      <c r="PM73" s="462"/>
      <c r="PN73" s="462"/>
      <c r="PO73" s="462"/>
      <c r="PP73" s="462"/>
      <c r="PQ73" s="462"/>
      <c r="PR73" s="462"/>
      <c r="PS73" s="462"/>
      <c r="PT73" s="462"/>
      <c r="PU73" s="462"/>
      <c r="PV73" s="462"/>
      <c r="PW73" s="462"/>
      <c r="PX73" s="462"/>
      <c r="PY73" s="462"/>
      <c r="PZ73" s="462"/>
      <c r="QA73" s="462"/>
      <c r="QB73" s="462"/>
      <c r="QC73" s="462"/>
      <c r="QD73" s="462"/>
      <c r="QE73" s="462"/>
      <c r="QF73" s="462"/>
      <c r="QG73" s="462"/>
      <c r="QH73" s="462"/>
      <c r="QI73" s="462"/>
      <c r="QJ73" s="462"/>
      <c r="QK73" s="462"/>
      <c r="QL73" s="462"/>
      <c r="QM73" s="462"/>
      <c r="QN73" s="462"/>
      <c r="QO73" s="462"/>
      <c r="QP73" s="462"/>
      <c r="QQ73" s="462"/>
      <c r="QR73" s="462"/>
      <c r="QS73" s="462"/>
      <c r="QT73" s="462"/>
      <c r="QU73" s="462"/>
      <c r="QV73" s="462"/>
      <c r="QW73" s="462"/>
      <c r="QX73" s="462"/>
      <c r="QY73" s="462"/>
      <c r="QZ73" s="462"/>
      <c r="RA73" s="462"/>
      <c r="RB73" s="462"/>
      <c r="RC73" s="462"/>
      <c r="RD73" s="462"/>
      <c r="RE73" s="462"/>
      <c r="RF73" s="462"/>
      <c r="RG73" s="462"/>
      <c r="RH73" s="462"/>
      <c r="RI73" s="462"/>
      <c r="RJ73" s="462"/>
      <c r="RK73" s="462"/>
      <c r="RL73" s="462"/>
      <c r="RM73" s="462"/>
      <c r="RN73" s="462"/>
      <c r="RO73" s="462"/>
      <c r="RP73" s="462"/>
      <c r="RQ73" s="462"/>
      <c r="RR73" s="462"/>
      <c r="RS73" s="462"/>
      <c r="RT73" s="462"/>
      <c r="RU73" s="462"/>
      <c r="RV73" s="462"/>
      <c r="RW73" s="462"/>
      <c r="RX73" s="462"/>
      <c r="RY73" s="462"/>
      <c r="RZ73" s="462"/>
      <c r="SA73" s="462"/>
      <c r="SB73" s="462"/>
      <c r="SC73" s="462"/>
      <c r="SD73" s="462"/>
      <c r="SE73" s="462"/>
      <c r="SF73" s="462"/>
      <c r="SG73" s="462"/>
      <c r="SH73" s="462"/>
      <c r="SI73" s="462"/>
      <c r="SJ73" s="462"/>
      <c r="SK73" s="462"/>
      <c r="SL73" s="462"/>
      <c r="SM73" s="462"/>
      <c r="SN73" s="462"/>
      <c r="SO73" s="462"/>
      <c r="SP73" s="462"/>
      <c r="SQ73" s="462"/>
      <c r="SR73" s="462"/>
      <c r="SS73" s="462"/>
      <c r="ST73" s="462"/>
      <c r="SU73" s="462"/>
      <c r="SV73" s="462"/>
      <c r="SW73" s="462"/>
      <c r="SX73" s="462"/>
      <c r="SY73" s="462"/>
      <c r="SZ73" s="462"/>
      <c r="TA73" s="462"/>
      <c r="TB73" s="462"/>
      <c r="TC73" s="462"/>
      <c r="TD73" s="462"/>
      <c r="TE73" s="462"/>
      <c r="TF73" s="462"/>
      <c r="TG73" s="462"/>
      <c r="TH73" s="462"/>
      <c r="TI73" s="462"/>
      <c r="TJ73" s="462"/>
      <c r="TK73" s="462"/>
      <c r="TL73" s="462"/>
      <c r="TM73" s="462"/>
      <c r="TN73" s="462"/>
      <c r="TO73" s="462"/>
      <c r="TP73" s="462"/>
      <c r="TQ73" s="462"/>
      <c r="TR73" s="462"/>
      <c r="TS73" s="462"/>
      <c r="TT73" s="462"/>
      <c r="TU73" s="462"/>
      <c r="TV73" s="462"/>
      <c r="TW73" s="462"/>
      <c r="TX73" s="462"/>
      <c r="TY73" s="462"/>
      <c r="TZ73" s="462"/>
      <c r="UA73" s="462"/>
      <c r="UB73" s="462"/>
      <c r="UC73" s="462"/>
      <c r="UD73" s="462"/>
      <c r="UE73" s="462"/>
      <c r="UF73" s="462"/>
      <c r="UG73" s="462"/>
      <c r="UH73" s="462"/>
      <c r="UI73" s="462"/>
      <c r="UJ73" s="462"/>
      <c r="UK73" s="462"/>
      <c r="UL73" s="462"/>
      <c r="UM73" s="462"/>
      <c r="UN73" s="462"/>
      <c r="UO73" s="462"/>
      <c r="UP73" s="462"/>
      <c r="UQ73" s="462"/>
      <c r="UR73" s="462"/>
      <c r="US73" s="462"/>
      <c r="UT73" s="462"/>
      <c r="UU73" s="462"/>
      <c r="UV73" s="462"/>
      <c r="UW73" s="462"/>
      <c r="UX73" s="462"/>
      <c r="UY73" s="462"/>
      <c r="UZ73" s="462"/>
      <c r="VA73" s="462"/>
      <c r="VB73" s="462"/>
      <c r="VC73" s="462"/>
      <c r="VD73" s="462"/>
      <c r="VE73" s="462"/>
      <c r="VF73" s="462"/>
      <c r="VG73" s="462"/>
      <c r="VH73" s="462"/>
      <c r="VI73" s="462"/>
      <c r="VJ73" s="462"/>
      <c r="VK73" s="462"/>
      <c r="VL73" s="462"/>
      <c r="VM73" s="462"/>
      <c r="VN73" s="462"/>
      <c r="VO73" s="462"/>
      <c r="VP73" s="462"/>
      <c r="VQ73" s="462"/>
      <c r="VR73" s="462"/>
      <c r="VS73" s="462"/>
      <c r="VT73" s="462"/>
      <c r="VU73" s="462"/>
      <c r="VV73" s="462"/>
      <c r="VW73" s="462"/>
      <c r="VX73" s="462"/>
      <c r="VY73" s="462"/>
      <c r="VZ73" s="462"/>
      <c r="WA73" s="462"/>
      <c r="WB73" s="462"/>
      <c r="WC73" s="462"/>
      <c r="WD73" s="462"/>
      <c r="WE73" s="462"/>
      <c r="WF73" s="462"/>
      <c r="WG73" s="462"/>
      <c r="WH73" s="462"/>
      <c r="WI73" s="462"/>
      <c r="WJ73" s="462"/>
      <c r="WK73" s="462"/>
      <c r="WL73" s="462"/>
      <c r="WM73" s="462"/>
      <c r="WN73" s="462"/>
      <c r="WO73" s="462"/>
      <c r="WP73" s="462"/>
      <c r="WQ73" s="462"/>
      <c r="WR73" s="462"/>
      <c r="WS73" s="462"/>
      <c r="WT73" s="462"/>
      <c r="WU73" s="462"/>
      <c r="WV73" s="462"/>
      <c r="WW73" s="462"/>
      <c r="WX73" s="462"/>
      <c r="WY73" s="462"/>
      <c r="WZ73" s="462"/>
      <c r="XA73" s="462"/>
      <c r="XB73" s="462"/>
      <c r="XC73" s="462"/>
      <c r="XD73" s="462"/>
      <c r="XE73" s="462"/>
      <c r="XF73" s="462"/>
      <c r="XG73" s="462"/>
      <c r="XH73" s="462"/>
      <c r="XI73" s="462"/>
      <c r="XJ73" s="462"/>
      <c r="XK73" s="462"/>
      <c r="XL73" s="462"/>
      <c r="XM73" s="462"/>
      <c r="XN73" s="462"/>
      <c r="XO73" s="462"/>
      <c r="XP73" s="462"/>
      <c r="XQ73" s="462"/>
      <c r="XR73" s="462"/>
      <c r="XS73" s="462"/>
      <c r="XT73" s="462"/>
      <c r="XU73" s="462"/>
      <c r="XV73" s="462"/>
      <c r="XW73" s="462"/>
      <c r="XX73" s="462"/>
      <c r="XY73" s="462"/>
      <c r="XZ73" s="462"/>
      <c r="YA73" s="462"/>
      <c r="YB73" s="462"/>
      <c r="YC73" s="462"/>
      <c r="YD73" s="462"/>
      <c r="YE73" s="462"/>
      <c r="YF73" s="462"/>
      <c r="YG73" s="462"/>
      <c r="YH73" s="462"/>
      <c r="YI73" s="462"/>
      <c r="YJ73" s="462"/>
      <c r="YK73" s="462"/>
      <c r="YL73" s="462"/>
      <c r="YM73" s="462"/>
      <c r="YN73" s="462"/>
      <c r="YO73" s="462"/>
      <c r="YP73" s="462"/>
      <c r="YQ73" s="462"/>
      <c r="YR73" s="462"/>
      <c r="YS73" s="462"/>
      <c r="YT73" s="462"/>
      <c r="YU73" s="462"/>
      <c r="YV73" s="462"/>
      <c r="YW73" s="462"/>
      <c r="YX73" s="462"/>
      <c r="YY73" s="462"/>
      <c r="YZ73" s="462"/>
      <c r="ZA73" s="462"/>
      <c r="ZB73" s="462"/>
      <c r="ZC73" s="462"/>
      <c r="ZD73" s="462"/>
      <c r="ZE73" s="462"/>
      <c r="ZF73" s="462"/>
      <c r="ZG73" s="462"/>
      <c r="ZH73" s="462"/>
      <c r="ZI73" s="462"/>
      <c r="ZJ73" s="462"/>
      <c r="ZK73" s="462"/>
      <c r="ZL73" s="462"/>
      <c r="ZM73" s="462"/>
      <c r="ZN73" s="462"/>
      <c r="ZO73" s="462"/>
      <c r="ZP73" s="462"/>
      <c r="ZQ73" s="462"/>
      <c r="ZR73" s="462"/>
      <c r="ZS73" s="462"/>
      <c r="ZT73" s="462"/>
      <c r="ZU73" s="462"/>
      <c r="ZV73" s="462"/>
      <c r="ZW73" s="462"/>
      <c r="ZX73" s="462"/>
      <c r="ZY73" s="462"/>
      <c r="ZZ73" s="462"/>
      <c r="AAA73" s="462"/>
      <c r="AAB73" s="462"/>
      <c r="AAC73" s="462"/>
      <c r="AAD73" s="462"/>
      <c r="AAE73" s="462"/>
      <c r="AAF73" s="462"/>
      <c r="AAG73" s="462"/>
      <c r="AAH73" s="462"/>
      <c r="AAI73" s="462"/>
      <c r="AAJ73" s="462"/>
      <c r="AAK73" s="462"/>
      <c r="AAL73" s="462"/>
      <c r="AAM73" s="462"/>
      <c r="AAN73" s="462"/>
      <c r="AAO73" s="462"/>
      <c r="AAP73" s="462"/>
      <c r="AAQ73" s="462"/>
      <c r="AAR73" s="462"/>
      <c r="AAS73" s="462"/>
      <c r="AAT73" s="462"/>
      <c r="AAU73" s="462"/>
      <c r="AAV73" s="462"/>
      <c r="AAW73" s="462"/>
      <c r="AAX73" s="462"/>
      <c r="AAY73" s="462"/>
      <c r="AAZ73" s="462"/>
      <c r="ABA73" s="462"/>
      <c r="ABB73" s="462"/>
      <c r="ABC73" s="462"/>
      <c r="ABD73" s="462"/>
      <c r="ABE73" s="462"/>
      <c r="ABF73" s="462"/>
      <c r="ABG73" s="462"/>
      <c r="ABH73" s="462"/>
      <c r="ABI73" s="462"/>
      <c r="ABJ73" s="462"/>
      <c r="ABK73" s="462"/>
      <c r="ABL73" s="462"/>
      <c r="ABM73" s="462"/>
      <c r="ABN73" s="462"/>
      <c r="ABO73" s="462"/>
      <c r="ABP73" s="462"/>
      <c r="ABQ73" s="462"/>
      <c r="ABR73" s="462"/>
      <c r="ABS73" s="462"/>
      <c r="ABT73" s="462"/>
      <c r="ABU73" s="462"/>
      <c r="ABV73" s="462"/>
      <c r="ABW73" s="462"/>
      <c r="ABX73" s="462"/>
      <c r="ABY73" s="462"/>
      <c r="ABZ73" s="462"/>
      <c r="ACA73" s="462"/>
      <c r="ACB73" s="462"/>
      <c r="ACC73" s="462"/>
      <c r="ACD73" s="462"/>
      <c r="ACE73" s="462"/>
      <c r="ACF73" s="462"/>
      <c r="ACG73" s="462"/>
      <c r="ACH73" s="462"/>
      <c r="ACI73" s="462"/>
      <c r="ACJ73" s="462"/>
      <c r="ACK73" s="462"/>
      <c r="ACL73" s="462"/>
      <c r="ACM73" s="462"/>
      <c r="ACN73" s="462"/>
      <c r="ACO73" s="462"/>
      <c r="ACP73" s="462"/>
      <c r="ACQ73" s="462"/>
      <c r="ACR73" s="462"/>
      <c r="ACS73" s="462"/>
      <c r="ACT73" s="462"/>
      <c r="ACU73" s="462"/>
      <c r="ACV73" s="462"/>
      <c r="ACW73" s="462"/>
      <c r="ACX73" s="462"/>
      <c r="ACY73" s="462"/>
      <c r="ACZ73" s="462"/>
      <c r="ADA73" s="462"/>
      <c r="ADB73" s="462"/>
      <c r="ADC73" s="462"/>
      <c r="ADD73" s="462"/>
      <c r="ADE73" s="462"/>
      <c r="ADF73" s="462"/>
      <c r="ADG73" s="462"/>
      <c r="ADH73" s="462"/>
      <c r="ADI73" s="462"/>
      <c r="ADJ73" s="462"/>
      <c r="ADK73" s="462"/>
      <c r="ADL73" s="462"/>
      <c r="ADM73" s="462"/>
      <c r="ADN73" s="462"/>
      <c r="ADO73" s="462"/>
      <c r="ADP73" s="462"/>
      <c r="ADQ73" s="462"/>
      <c r="ADR73" s="462"/>
      <c r="ADS73" s="462"/>
      <c r="ADT73" s="462"/>
      <c r="ADU73" s="462"/>
      <c r="ADV73" s="462"/>
      <c r="ADW73" s="462"/>
      <c r="ADX73" s="462"/>
      <c r="ADY73" s="462"/>
      <c r="ADZ73" s="462"/>
      <c r="AEA73" s="462"/>
      <c r="AEB73" s="462"/>
      <c r="AEC73" s="462"/>
      <c r="AED73" s="462"/>
      <c r="AEE73" s="462"/>
      <c r="AEF73" s="462"/>
      <c r="AEG73" s="462"/>
      <c r="AEH73" s="462"/>
      <c r="AEI73" s="462"/>
      <c r="AEJ73" s="462"/>
      <c r="AEK73" s="462"/>
      <c r="AEL73" s="462"/>
      <c r="AEM73" s="462"/>
      <c r="AEN73" s="462"/>
      <c r="AEO73" s="462"/>
      <c r="AEP73" s="462"/>
      <c r="AEQ73" s="462"/>
      <c r="AER73" s="462"/>
      <c r="AES73" s="462"/>
      <c r="AET73" s="462"/>
      <c r="AEU73" s="462"/>
      <c r="AEV73" s="462"/>
      <c r="AEW73" s="462"/>
      <c r="AEX73" s="462"/>
      <c r="AEY73" s="462"/>
      <c r="AEZ73" s="462"/>
      <c r="AFA73" s="462"/>
      <c r="AFB73" s="462"/>
      <c r="AFC73" s="462"/>
      <c r="AFD73" s="462"/>
      <c r="AFE73" s="462"/>
      <c r="AFF73" s="462"/>
      <c r="AFG73" s="462"/>
      <c r="AFH73" s="462"/>
      <c r="AFI73" s="462"/>
      <c r="AFJ73" s="462"/>
      <c r="AFK73" s="462"/>
      <c r="AFL73" s="462"/>
      <c r="AFM73" s="462"/>
      <c r="AFN73" s="462"/>
      <c r="AFO73" s="462"/>
      <c r="AFP73" s="462"/>
      <c r="AFQ73" s="462"/>
      <c r="AFR73" s="462"/>
      <c r="AFS73" s="462"/>
      <c r="AFT73" s="462"/>
      <c r="AFU73" s="462"/>
    </row>
    <row r="74" spans="1:853" s="463" customFormat="1">
      <c r="A74" s="164"/>
      <c r="B74" s="165"/>
      <c r="C74" s="167" t="s">
        <v>60</v>
      </c>
      <c r="D74" s="166"/>
      <c r="E74" s="206">
        <f t="shared" ref="E74:J74" si="42">SUM(E75:E76)</f>
        <v>0</v>
      </c>
      <c r="F74" s="206">
        <f t="shared" si="42"/>
        <v>0</v>
      </c>
      <c r="G74" s="206">
        <f t="shared" si="42"/>
        <v>0</v>
      </c>
      <c r="H74" s="206">
        <f t="shared" si="42"/>
        <v>0</v>
      </c>
      <c r="I74" s="206">
        <f t="shared" si="42"/>
        <v>0</v>
      </c>
      <c r="J74" s="206">
        <f t="shared" si="42"/>
        <v>0</v>
      </c>
      <c r="K74" s="206">
        <f>SUM(K75:K76)</f>
        <v>0</v>
      </c>
      <c r="L74" s="206">
        <f>SUM(L75:L76)</f>
        <v>0</v>
      </c>
      <c r="M74" s="206">
        <f t="shared" ref="M74:BN74" si="43">SUM(M75:M76)</f>
        <v>0</v>
      </c>
      <c r="N74" s="206">
        <f t="shared" si="43"/>
        <v>0</v>
      </c>
      <c r="O74" s="206">
        <f t="shared" si="43"/>
        <v>0</v>
      </c>
      <c r="P74" s="206">
        <f t="shared" si="43"/>
        <v>0</v>
      </c>
      <c r="Q74" s="206">
        <f t="shared" si="43"/>
        <v>0</v>
      </c>
      <c r="R74" s="206">
        <f t="shared" si="43"/>
        <v>0</v>
      </c>
      <c r="S74" s="206">
        <f t="shared" si="43"/>
        <v>0</v>
      </c>
      <c r="T74" s="206">
        <f t="shared" si="43"/>
        <v>0</v>
      </c>
      <c r="U74" s="206">
        <f t="shared" si="43"/>
        <v>0</v>
      </c>
      <c r="V74" s="206">
        <f t="shared" si="43"/>
        <v>0</v>
      </c>
      <c r="W74" s="206">
        <f>SUM(W75:W76)</f>
        <v>0</v>
      </c>
      <c r="X74" s="206">
        <f>SUM(X75:X76)</f>
        <v>0</v>
      </c>
      <c r="Y74" s="206">
        <f>SUM(Y75:Y76)</f>
        <v>0</v>
      </c>
      <c r="Z74" s="206">
        <f>SUM(Z75:Z76)</f>
        <v>0</v>
      </c>
      <c r="AA74" s="206">
        <f t="shared" si="43"/>
        <v>0</v>
      </c>
      <c r="AB74" s="206">
        <f t="shared" si="43"/>
        <v>0</v>
      </c>
      <c r="AC74" s="206">
        <f>SUM(AC75:AC76)</f>
        <v>0</v>
      </c>
      <c r="AD74" s="206">
        <f>SUM(AD75:AD76)</f>
        <v>0</v>
      </c>
      <c r="AE74" s="206">
        <f t="shared" si="43"/>
        <v>0</v>
      </c>
      <c r="AF74" s="206">
        <f t="shared" si="43"/>
        <v>0</v>
      </c>
      <c r="AG74" s="206">
        <f t="shared" si="43"/>
        <v>0</v>
      </c>
      <c r="AH74" s="206">
        <f t="shared" si="43"/>
        <v>0</v>
      </c>
      <c r="AI74" s="206">
        <f t="shared" si="43"/>
        <v>0</v>
      </c>
      <c r="AJ74" s="206">
        <f t="shared" si="43"/>
        <v>0</v>
      </c>
      <c r="AK74" s="206">
        <f t="shared" si="43"/>
        <v>0</v>
      </c>
      <c r="AL74" s="206">
        <f t="shared" si="43"/>
        <v>0</v>
      </c>
      <c r="AM74" s="206">
        <f t="shared" si="43"/>
        <v>0</v>
      </c>
      <c r="AN74" s="206">
        <f t="shared" si="43"/>
        <v>0</v>
      </c>
      <c r="AO74" s="206">
        <f t="shared" si="43"/>
        <v>0</v>
      </c>
      <c r="AP74" s="206">
        <f t="shared" si="43"/>
        <v>0</v>
      </c>
      <c r="AQ74" s="206">
        <f t="shared" si="43"/>
        <v>0</v>
      </c>
      <c r="AR74" s="206">
        <f t="shared" si="43"/>
        <v>0</v>
      </c>
      <c r="AS74" s="206">
        <f t="shared" si="43"/>
        <v>0</v>
      </c>
      <c r="AT74" s="206">
        <f t="shared" si="43"/>
        <v>0</v>
      </c>
      <c r="AU74" s="206">
        <f t="shared" si="43"/>
        <v>0</v>
      </c>
      <c r="AV74" s="206">
        <f t="shared" si="43"/>
        <v>0</v>
      </c>
      <c r="AW74" s="206">
        <f t="shared" si="43"/>
        <v>0</v>
      </c>
      <c r="AX74" s="206">
        <f t="shared" si="43"/>
        <v>0</v>
      </c>
      <c r="AY74" s="206">
        <f t="shared" si="43"/>
        <v>0</v>
      </c>
      <c r="AZ74" s="206">
        <f t="shared" si="43"/>
        <v>0</v>
      </c>
      <c r="BA74" s="206">
        <f t="shared" si="43"/>
        <v>0</v>
      </c>
      <c r="BB74" s="206">
        <f t="shared" si="43"/>
        <v>0</v>
      </c>
      <c r="BC74" s="206">
        <f t="shared" si="43"/>
        <v>0</v>
      </c>
      <c r="BD74" s="206">
        <f t="shared" si="43"/>
        <v>0</v>
      </c>
      <c r="BE74" s="206">
        <f t="shared" si="43"/>
        <v>0</v>
      </c>
      <c r="BF74" s="206">
        <f t="shared" si="43"/>
        <v>0</v>
      </c>
      <c r="BG74" s="206">
        <f t="shared" si="43"/>
        <v>0</v>
      </c>
      <c r="BH74" s="206">
        <f t="shared" si="43"/>
        <v>0</v>
      </c>
      <c r="BI74" s="206">
        <f t="shared" si="43"/>
        <v>0</v>
      </c>
      <c r="BJ74" s="206">
        <f t="shared" si="43"/>
        <v>0</v>
      </c>
      <c r="BK74" s="206">
        <f t="shared" si="43"/>
        <v>0</v>
      </c>
      <c r="BL74" s="206">
        <f t="shared" si="43"/>
        <v>0</v>
      </c>
      <c r="BM74" s="206">
        <f t="shared" si="43"/>
        <v>0</v>
      </c>
      <c r="BN74" s="206">
        <f t="shared" si="43"/>
        <v>0</v>
      </c>
      <c r="BO74" s="460"/>
      <c r="BP74" s="460"/>
      <c r="BQ74" s="460"/>
      <c r="BR74" s="460"/>
      <c r="BS74" s="460"/>
      <c r="BT74" s="460"/>
      <c r="BU74" s="460"/>
      <c r="BV74" s="460"/>
      <c r="BW74" s="460"/>
      <c r="BX74" s="460"/>
      <c r="BY74" s="460"/>
      <c r="BZ74" s="460"/>
      <c r="CA74" s="460"/>
      <c r="CB74" s="460"/>
      <c r="CC74" s="460"/>
      <c r="CD74" s="460"/>
      <c r="CE74" s="460"/>
      <c r="CF74" s="460"/>
      <c r="CG74" s="460"/>
      <c r="CH74" s="460"/>
      <c r="CI74" s="460"/>
      <c r="CJ74" s="460"/>
      <c r="CK74" s="460"/>
      <c r="CL74" s="460"/>
      <c r="CM74" s="460"/>
      <c r="CN74" s="460"/>
      <c r="CO74" s="460"/>
      <c r="CP74" s="460"/>
      <c r="CQ74" s="460"/>
      <c r="CR74" s="460"/>
      <c r="CS74" s="460"/>
      <c r="CT74" s="460"/>
      <c r="CU74" s="460"/>
      <c r="CV74" s="460"/>
      <c r="CW74" s="460"/>
      <c r="CX74" s="460"/>
      <c r="CY74" s="460"/>
      <c r="CZ74" s="460"/>
      <c r="DA74" s="460"/>
      <c r="DB74" s="460"/>
      <c r="DC74" s="460"/>
      <c r="DD74" s="460"/>
      <c r="DE74" s="460"/>
      <c r="DF74" s="460"/>
      <c r="DG74" s="460"/>
      <c r="DH74" s="460"/>
      <c r="DI74" s="460"/>
      <c r="DJ74" s="460"/>
      <c r="DK74" s="460"/>
      <c r="DL74" s="460"/>
      <c r="DM74" s="460"/>
      <c r="DN74" s="460"/>
      <c r="DO74" s="460"/>
      <c r="DP74" s="460"/>
      <c r="DQ74" s="460"/>
      <c r="DR74" s="460"/>
      <c r="DS74" s="460"/>
      <c r="DT74" s="460"/>
      <c r="DU74" s="460"/>
      <c r="DV74" s="460"/>
      <c r="DW74" s="460"/>
      <c r="DX74" s="460"/>
      <c r="DY74" s="460"/>
      <c r="DZ74" s="460"/>
      <c r="EA74" s="460"/>
      <c r="EB74" s="460"/>
      <c r="EC74" s="460"/>
      <c r="ED74" s="460"/>
      <c r="EE74" s="460"/>
      <c r="EF74" s="460"/>
      <c r="EG74" s="460"/>
      <c r="EH74" s="460"/>
      <c r="EI74" s="460"/>
      <c r="EJ74" s="460"/>
      <c r="EK74" s="460"/>
      <c r="EL74" s="460"/>
      <c r="EM74" s="460"/>
      <c r="EN74" s="460"/>
      <c r="EO74" s="460"/>
      <c r="EP74" s="460"/>
      <c r="EQ74" s="460"/>
      <c r="ER74" s="460"/>
      <c r="ES74" s="460"/>
      <c r="ET74" s="460"/>
      <c r="EU74" s="460"/>
      <c r="EV74" s="460"/>
      <c r="EW74" s="460"/>
      <c r="EX74" s="460"/>
      <c r="EY74" s="460"/>
      <c r="EZ74" s="460"/>
      <c r="FA74" s="460"/>
      <c r="FB74" s="460"/>
      <c r="FC74" s="460"/>
      <c r="FD74" s="460"/>
      <c r="FE74" s="460"/>
      <c r="FF74" s="460"/>
      <c r="FG74" s="460"/>
      <c r="FH74" s="460"/>
      <c r="FI74" s="460"/>
      <c r="FJ74" s="460"/>
      <c r="FK74" s="460"/>
      <c r="FL74" s="460"/>
      <c r="FM74" s="460"/>
      <c r="FN74" s="460"/>
      <c r="FO74" s="460"/>
      <c r="FP74" s="460"/>
      <c r="FQ74" s="460"/>
      <c r="FR74" s="460"/>
      <c r="FS74" s="460"/>
      <c r="FT74" s="460"/>
      <c r="FU74" s="460"/>
      <c r="FV74" s="460"/>
      <c r="FW74" s="460"/>
      <c r="FX74" s="460"/>
      <c r="FY74" s="460"/>
      <c r="FZ74" s="460"/>
      <c r="GA74" s="460"/>
      <c r="GB74" s="460"/>
      <c r="GC74" s="460"/>
      <c r="GD74" s="460"/>
      <c r="GE74" s="460"/>
      <c r="GF74" s="460"/>
      <c r="GG74" s="460"/>
      <c r="GH74" s="460"/>
      <c r="GI74" s="460"/>
      <c r="GJ74" s="460"/>
      <c r="GK74" s="460"/>
      <c r="GL74" s="460"/>
      <c r="GM74" s="460"/>
      <c r="GN74" s="460"/>
      <c r="GO74" s="460"/>
      <c r="GP74" s="460"/>
      <c r="GQ74" s="460"/>
      <c r="GR74" s="460"/>
      <c r="GS74" s="460"/>
      <c r="GT74" s="460"/>
      <c r="GU74" s="460"/>
      <c r="GV74" s="460"/>
      <c r="GW74" s="460"/>
      <c r="GX74" s="460"/>
      <c r="GY74" s="460"/>
      <c r="GZ74" s="460"/>
      <c r="HA74" s="460"/>
      <c r="HB74" s="460"/>
      <c r="HC74" s="460"/>
      <c r="HD74" s="460"/>
      <c r="HE74" s="460"/>
      <c r="HF74" s="460"/>
      <c r="HG74" s="460"/>
      <c r="HH74" s="460"/>
      <c r="HI74" s="460"/>
      <c r="HJ74" s="460"/>
      <c r="HK74" s="460"/>
      <c r="HL74" s="460"/>
      <c r="HM74" s="460"/>
      <c r="HN74" s="460"/>
      <c r="HO74" s="460"/>
      <c r="HP74" s="460"/>
      <c r="HQ74" s="460"/>
      <c r="HR74" s="460"/>
      <c r="HS74" s="460"/>
      <c r="HT74" s="460"/>
      <c r="HU74" s="460"/>
      <c r="HV74" s="460"/>
      <c r="HW74" s="460"/>
      <c r="HX74" s="460"/>
      <c r="HY74" s="460"/>
      <c r="HZ74" s="460"/>
      <c r="IA74" s="460"/>
      <c r="IB74" s="460"/>
      <c r="IC74" s="460"/>
      <c r="ID74" s="460"/>
      <c r="IE74" s="460"/>
      <c r="IF74" s="460"/>
      <c r="IG74" s="460"/>
      <c r="IH74" s="460"/>
      <c r="II74" s="460"/>
      <c r="IJ74" s="460"/>
      <c r="IK74" s="460"/>
      <c r="IL74" s="460"/>
      <c r="IM74" s="460"/>
      <c r="IN74" s="460"/>
      <c r="IO74" s="460"/>
      <c r="IP74" s="460"/>
      <c r="IQ74" s="460"/>
      <c r="IR74" s="460"/>
      <c r="IS74" s="460"/>
      <c r="IT74" s="460"/>
      <c r="IU74" s="460"/>
      <c r="IV74" s="460"/>
      <c r="IW74" s="460"/>
      <c r="IX74" s="460"/>
      <c r="IY74" s="460"/>
      <c r="IZ74" s="460"/>
      <c r="JA74" s="460"/>
      <c r="JB74" s="460"/>
      <c r="JC74" s="460"/>
      <c r="JD74" s="460"/>
      <c r="JE74" s="460"/>
      <c r="JF74" s="460"/>
      <c r="JG74" s="460"/>
      <c r="JH74" s="460"/>
      <c r="JI74" s="460"/>
      <c r="JJ74" s="460"/>
      <c r="JK74" s="460"/>
      <c r="JL74" s="460"/>
      <c r="JM74" s="460"/>
      <c r="JN74" s="460"/>
      <c r="JO74" s="460"/>
      <c r="JP74" s="460"/>
      <c r="JQ74" s="460"/>
      <c r="JR74" s="460"/>
      <c r="JS74" s="460"/>
      <c r="JT74" s="460"/>
      <c r="JU74" s="460"/>
      <c r="JV74" s="460"/>
      <c r="JW74" s="460"/>
      <c r="JX74" s="460"/>
      <c r="JY74" s="460"/>
      <c r="JZ74" s="460"/>
      <c r="KA74" s="460"/>
      <c r="KB74" s="460"/>
      <c r="KC74" s="460"/>
      <c r="KD74" s="460"/>
      <c r="KE74" s="460"/>
      <c r="KF74" s="460"/>
      <c r="KG74" s="460"/>
      <c r="KH74" s="460"/>
      <c r="KI74" s="460"/>
      <c r="KJ74" s="460"/>
      <c r="KK74" s="460"/>
      <c r="KL74" s="460"/>
      <c r="KM74" s="460"/>
      <c r="KN74" s="460"/>
      <c r="KO74" s="460"/>
      <c r="KP74" s="460"/>
      <c r="KQ74" s="460"/>
      <c r="KR74" s="460"/>
      <c r="KS74" s="460"/>
      <c r="KT74" s="460"/>
      <c r="KU74" s="460"/>
      <c r="KV74" s="460"/>
      <c r="KW74" s="460"/>
      <c r="KX74" s="460"/>
      <c r="KY74" s="460"/>
      <c r="KZ74" s="460"/>
      <c r="LA74" s="460"/>
      <c r="LB74" s="460"/>
      <c r="LC74" s="460"/>
      <c r="LD74" s="460"/>
      <c r="LE74" s="460"/>
      <c r="LF74" s="460"/>
      <c r="LG74" s="460"/>
      <c r="LH74" s="460"/>
      <c r="LI74" s="460"/>
      <c r="LJ74" s="460"/>
      <c r="LK74" s="460"/>
      <c r="LL74" s="460"/>
      <c r="LM74" s="460"/>
      <c r="LN74" s="460"/>
      <c r="LO74" s="460"/>
      <c r="LP74" s="460"/>
      <c r="LQ74" s="460"/>
      <c r="LR74" s="460"/>
      <c r="LS74" s="460"/>
      <c r="LT74" s="460"/>
      <c r="LU74" s="460"/>
      <c r="LV74" s="460"/>
      <c r="LW74" s="460"/>
      <c r="LX74" s="460"/>
      <c r="LY74" s="460"/>
      <c r="LZ74" s="460"/>
      <c r="MA74" s="460"/>
      <c r="MB74" s="460"/>
      <c r="MC74" s="460"/>
      <c r="MD74" s="460"/>
      <c r="ME74" s="460"/>
      <c r="MF74" s="460"/>
      <c r="MG74" s="460"/>
      <c r="MH74" s="460"/>
      <c r="MI74" s="460"/>
      <c r="MJ74" s="460"/>
      <c r="MK74" s="460"/>
      <c r="ML74" s="460"/>
      <c r="MM74" s="460"/>
      <c r="MN74" s="460"/>
      <c r="MO74" s="460"/>
      <c r="MP74" s="460"/>
      <c r="MQ74" s="460"/>
      <c r="MR74" s="460"/>
      <c r="MS74" s="460"/>
      <c r="MT74" s="460"/>
      <c r="MU74" s="460"/>
      <c r="MV74" s="460"/>
      <c r="MW74" s="460"/>
      <c r="MX74" s="460"/>
      <c r="MY74" s="460"/>
      <c r="MZ74" s="460"/>
      <c r="NA74" s="460"/>
      <c r="NB74" s="460"/>
      <c r="NC74" s="460"/>
      <c r="ND74" s="460"/>
      <c r="NE74" s="460"/>
      <c r="NF74" s="460"/>
      <c r="NG74" s="460"/>
      <c r="NH74" s="460"/>
      <c r="NI74" s="460"/>
      <c r="NJ74" s="460"/>
      <c r="NK74" s="460"/>
      <c r="NL74" s="460"/>
      <c r="NM74" s="460"/>
      <c r="NN74" s="460"/>
      <c r="NO74" s="460"/>
      <c r="NP74" s="460"/>
      <c r="NQ74" s="460"/>
      <c r="NR74" s="460"/>
      <c r="NS74" s="460"/>
      <c r="NT74" s="460"/>
      <c r="NU74" s="460"/>
      <c r="NV74" s="460"/>
      <c r="NW74" s="460"/>
      <c r="NX74" s="460"/>
      <c r="NY74" s="460"/>
      <c r="NZ74" s="460"/>
      <c r="OA74" s="460"/>
      <c r="OB74" s="460"/>
      <c r="OC74" s="460"/>
      <c r="OD74" s="460"/>
      <c r="OE74" s="460"/>
      <c r="OF74" s="460"/>
      <c r="OG74" s="460"/>
      <c r="OH74" s="460"/>
      <c r="OI74" s="460"/>
      <c r="OJ74" s="460"/>
      <c r="OK74" s="460"/>
      <c r="OL74" s="460"/>
      <c r="OM74" s="460"/>
      <c r="ON74" s="460"/>
      <c r="OO74" s="460"/>
      <c r="OP74" s="460"/>
      <c r="OQ74" s="460"/>
      <c r="OR74" s="460"/>
      <c r="OS74" s="460"/>
      <c r="OT74" s="460"/>
      <c r="OU74" s="460"/>
      <c r="OV74" s="460"/>
      <c r="OW74" s="460"/>
      <c r="OX74" s="460"/>
      <c r="OY74" s="460"/>
      <c r="OZ74" s="460"/>
      <c r="PA74" s="460"/>
      <c r="PB74" s="460"/>
      <c r="PC74" s="460"/>
      <c r="PD74" s="460"/>
      <c r="PE74" s="460"/>
      <c r="PF74" s="460"/>
      <c r="PG74" s="460"/>
      <c r="PH74" s="460"/>
      <c r="PI74" s="460"/>
      <c r="PJ74" s="460"/>
      <c r="PK74" s="460"/>
      <c r="PL74" s="460"/>
      <c r="PM74" s="460"/>
      <c r="PN74" s="460"/>
      <c r="PO74" s="460"/>
      <c r="PP74" s="460"/>
      <c r="PQ74" s="460"/>
      <c r="PR74" s="460"/>
      <c r="PS74" s="460"/>
      <c r="PT74" s="460"/>
      <c r="PU74" s="460"/>
      <c r="PV74" s="460"/>
      <c r="PW74" s="460"/>
      <c r="PX74" s="460"/>
      <c r="PY74" s="460"/>
      <c r="PZ74" s="460"/>
      <c r="QA74" s="460"/>
      <c r="QB74" s="460"/>
      <c r="QC74" s="460"/>
      <c r="QD74" s="460"/>
      <c r="QE74" s="460"/>
      <c r="QF74" s="460"/>
      <c r="QG74" s="460"/>
      <c r="QH74" s="460"/>
      <c r="QI74" s="460"/>
      <c r="QJ74" s="460"/>
      <c r="QK74" s="460"/>
      <c r="QL74" s="460"/>
      <c r="QM74" s="460"/>
      <c r="QN74" s="460"/>
      <c r="QO74" s="460"/>
      <c r="QP74" s="460"/>
      <c r="QQ74" s="460"/>
      <c r="QR74" s="460"/>
      <c r="QS74" s="460"/>
      <c r="QT74" s="460"/>
      <c r="QU74" s="460"/>
      <c r="QV74" s="460"/>
      <c r="QW74" s="460"/>
      <c r="QX74" s="460"/>
      <c r="QY74" s="460"/>
      <c r="QZ74" s="460"/>
      <c r="RA74" s="460"/>
      <c r="RB74" s="460"/>
      <c r="RC74" s="460"/>
      <c r="RD74" s="460"/>
      <c r="RE74" s="460"/>
      <c r="RF74" s="460"/>
      <c r="RG74" s="460"/>
      <c r="RH74" s="460"/>
      <c r="RI74" s="460"/>
      <c r="RJ74" s="460"/>
      <c r="RK74" s="460"/>
      <c r="RL74" s="460"/>
      <c r="RM74" s="460"/>
      <c r="RN74" s="460"/>
      <c r="RO74" s="460"/>
      <c r="RP74" s="460"/>
      <c r="RQ74" s="460"/>
      <c r="RR74" s="460"/>
      <c r="RS74" s="460"/>
      <c r="RT74" s="460"/>
      <c r="RU74" s="460"/>
      <c r="RV74" s="460"/>
      <c r="RW74" s="460"/>
      <c r="RX74" s="460"/>
      <c r="RY74" s="460"/>
      <c r="RZ74" s="460"/>
      <c r="SA74" s="460"/>
      <c r="SB74" s="460"/>
      <c r="SC74" s="460"/>
      <c r="SD74" s="460"/>
      <c r="SE74" s="460"/>
      <c r="SF74" s="460"/>
      <c r="SG74" s="460"/>
      <c r="SH74" s="460"/>
      <c r="SI74" s="460"/>
      <c r="SJ74" s="460"/>
      <c r="SK74" s="460"/>
      <c r="SL74" s="460"/>
      <c r="SM74" s="460"/>
      <c r="SN74" s="460"/>
      <c r="SO74" s="460"/>
      <c r="SP74" s="460"/>
      <c r="SQ74" s="460"/>
      <c r="SR74" s="460"/>
      <c r="SS74" s="460"/>
      <c r="ST74" s="460"/>
      <c r="SU74" s="460"/>
      <c r="SV74" s="460"/>
      <c r="SW74" s="460"/>
      <c r="SX74" s="460"/>
      <c r="SY74" s="460"/>
      <c r="SZ74" s="460"/>
      <c r="TA74" s="460"/>
      <c r="TB74" s="460"/>
      <c r="TC74" s="460"/>
      <c r="TD74" s="460"/>
      <c r="TE74" s="460"/>
      <c r="TF74" s="460"/>
      <c r="TG74" s="460"/>
      <c r="TH74" s="460"/>
      <c r="TI74" s="460"/>
      <c r="TJ74" s="460"/>
      <c r="TK74" s="460"/>
      <c r="TL74" s="460"/>
      <c r="TM74" s="460"/>
      <c r="TN74" s="460"/>
      <c r="TO74" s="460"/>
      <c r="TP74" s="460"/>
      <c r="TQ74" s="460"/>
      <c r="TR74" s="460"/>
      <c r="TS74" s="460"/>
      <c r="TT74" s="460"/>
      <c r="TU74" s="460"/>
      <c r="TV74" s="460"/>
      <c r="TW74" s="460"/>
      <c r="TX74" s="460"/>
      <c r="TY74" s="460"/>
      <c r="TZ74" s="460"/>
      <c r="UA74" s="460"/>
      <c r="UB74" s="460"/>
      <c r="UC74" s="460"/>
      <c r="UD74" s="460"/>
      <c r="UE74" s="460"/>
      <c r="UF74" s="460"/>
      <c r="UG74" s="460"/>
      <c r="UH74" s="460"/>
      <c r="UI74" s="460"/>
      <c r="UJ74" s="460"/>
      <c r="UK74" s="460"/>
      <c r="UL74" s="460"/>
      <c r="UM74" s="460"/>
      <c r="UN74" s="460"/>
      <c r="UO74" s="460"/>
      <c r="UP74" s="460"/>
      <c r="UQ74" s="460"/>
      <c r="UR74" s="460"/>
      <c r="US74" s="460"/>
      <c r="UT74" s="460"/>
      <c r="UU74" s="460"/>
      <c r="UV74" s="460"/>
      <c r="UW74" s="460"/>
      <c r="UX74" s="460"/>
      <c r="UY74" s="460"/>
      <c r="UZ74" s="460"/>
      <c r="VA74" s="460"/>
      <c r="VB74" s="460"/>
      <c r="VC74" s="460"/>
      <c r="VD74" s="460"/>
      <c r="VE74" s="460"/>
      <c r="VF74" s="460"/>
      <c r="VG74" s="460"/>
      <c r="VH74" s="460"/>
      <c r="VI74" s="460"/>
      <c r="VJ74" s="460"/>
      <c r="VK74" s="460"/>
      <c r="VL74" s="460"/>
      <c r="VM74" s="460"/>
      <c r="VN74" s="460"/>
      <c r="VO74" s="460"/>
      <c r="VP74" s="460"/>
      <c r="VQ74" s="460"/>
      <c r="VR74" s="460"/>
      <c r="VS74" s="460"/>
      <c r="VT74" s="460"/>
      <c r="VU74" s="460"/>
      <c r="VV74" s="460"/>
      <c r="VW74" s="460"/>
      <c r="VX74" s="460"/>
      <c r="VY74" s="460"/>
      <c r="VZ74" s="460"/>
      <c r="WA74" s="460"/>
      <c r="WB74" s="460"/>
      <c r="WC74" s="460"/>
      <c r="WD74" s="460"/>
      <c r="WE74" s="460"/>
      <c r="WF74" s="460"/>
      <c r="WG74" s="460"/>
      <c r="WH74" s="460"/>
      <c r="WI74" s="460"/>
      <c r="WJ74" s="460"/>
      <c r="WK74" s="460"/>
      <c r="WL74" s="460"/>
      <c r="WM74" s="460"/>
      <c r="WN74" s="460"/>
      <c r="WO74" s="460"/>
      <c r="WP74" s="460"/>
      <c r="WQ74" s="460"/>
      <c r="WR74" s="460"/>
      <c r="WS74" s="460"/>
      <c r="WT74" s="460"/>
      <c r="WU74" s="460"/>
      <c r="WV74" s="460"/>
      <c r="WW74" s="460"/>
      <c r="WX74" s="460"/>
      <c r="WY74" s="460"/>
      <c r="WZ74" s="460"/>
      <c r="XA74" s="460"/>
      <c r="XB74" s="460"/>
      <c r="XC74" s="460"/>
      <c r="XD74" s="460"/>
      <c r="XE74" s="460"/>
      <c r="XF74" s="460"/>
      <c r="XG74" s="460"/>
      <c r="XH74" s="460"/>
      <c r="XI74" s="460"/>
      <c r="XJ74" s="460"/>
      <c r="XK74" s="460"/>
      <c r="XL74" s="460"/>
      <c r="XM74" s="460"/>
      <c r="XN74" s="460"/>
      <c r="XO74" s="460"/>
      <c r="XP74" s="460"/>
      <c r="XQ74" s="460"/>
      <c r="XR74" s="460"/>
      <c r="XS74" s="460"/>
      <c r="XT74" s="460"/>
      <c r="XU74" s="460"/>
      <c r="XV74" s="460"/>
      <c r="XW74" s="460"/>
      <c r="XX74" s="460"/>
      <c r="XY74" s="460"/>
      <c r="XZ74" s="460"/>
      <c r="YA74" s="460"/>
      <c r="YB74" s="460"/>
      <c r="YC74" s="460"/>
      <c r="YD74" s="460"/>
      <c r="YE74" s="460"/>
      <c r="YF74" s="460"/>
      <c r="YG74" s="460"/>
      <c r="YH74" s="460"/>
      <c r="YI74" s="460"/>
      <c r="YJ74" s="460"/>
      <c r="YK74" s="460"/>
      <c r="YL74" s="460"/>
      <c r="YM74" s="460"/>
      <c r="YN74" s="460"/>
      <c r="YO74" s="460"/>
      <c r="YP74" s="460"/>
      <c r="YQ74" s="460"/>
      <c r="YR74" s="460"/>
      <c r="YS74" s="460"/>
      <c r="YT74" s="460"/>
      <c r="YU74" s="460"/>
      <c r="YV74" s="460"/>
      <c r="YW74" s="460"/>
      <c r="YX74" s="460"/>
      <c r="YY74" s="460"/>
      <c r="YZ74" s="460"/>
      <c r="ZA74" s="460"/>
      <c r="ZB74" s="460"/>
      <c r="ZC74" s="460"/>
      <c r="ZD74" s="460"/>
      <c r="ZE74" s="460"/>
      <c r="ZF74" s="460"/>
      <c r="ZG74" s="460"/>
      <c r="ZH74" s="460"/>
      <c r="ZI74" s="460"/>
      <c r="ZJ74" s="460"/>
      <c r="ZK74" s="460"/>
      <c r="ZL74" s="460"/>
      <c r="ZM74" s="460"/>
      <c r="ZN74" s="460"/>
      <c r="ZO74" s="460"/>
      <c r="ZP74" s="460"/>
      <c r="ZQ74" s="460"/>
      <c r="ZR74" s="460"/>
      <c r="ZS74" s="460"/>
      <c r="ZT74" s="460"/>
      <c r="ZU74" s="460"/>
      <c r="ZV74" s="460"/>
      <c r="ZW74" s="460"/>
      <c r="ZX74" s="460"/>
      <c r="ZY74" s="460"/>
      <c r="ZZ74" s="460"/>
      <c r="AAA74" s="460"/>
      <c r="AAB74" s="460"/>
      <c r="AAC74" s="460"/>
      <c r="AAD74" s="460"/>
      <c r="AAE74" s="460"/>
      <c r="AAF74" s="460"/>
      <c r="AAG74" s="460"/>
      <c r="AAH74" s="460"/>
      <c r="AAI74" s="460"/>
      <c r="AAJ74" s="460"/>
      <c r="AAK74" s="460"/>
      <c r="AAL74" s="460"/>
      <c r="AAM74" s="460"/>
      <c r="AAN74" s="460"/>
      <c r="AAO74" s="460"/>
      <c r="AAP74" s="460"/>
      <c r="AAQ74" s="460"/>
      <c r="AAR74" s="460"/>
      <c r="AAS74" s="460"/>
      <c r="AAT74" s="460"/>
      <c r="AAU74" s="460"/>
      <c r="AAV74" s="460"/>
      <c r="AAW74" s="460"/>
      <c r="AAX74" s="460"/>
      <c r="AAY74" s="460"/>
      <c r="AAZ74" s="460"/>
      <c r="ABA74" s="460"/>
      <c r="ABB74" s="460"/>
      <c r="ABC74" s="460"/>
      <c r="ABD74" s="460"/>
      <c r="ABE74" s="460"/>
      <c r="ABF74" s="460"/>
      <c r="ABG74" s="460"/>
      <c r="ABH74" s="460"/>
      <c r="ABI74" s="460"/>
      <c r="ABJ74" s="460"/>
      <c r="ABK74" s="460"/>
      <c r="ABL74" s="460"/>
      <c r="ABM74" s="460"/>
      <c r="ABN74" s="460"/>
      <c r="ABO74" s="460"/>
      <c r="ABP74" s="460"/>
      <c r="ABQ74" s="460"/>
      <c r="ABR74" s="460"/>
      <c r="ABS74" s="460"/>
      <c r="ABT74" s="460"/>
      <c r="ABU74" s="460"/>
      <c r="ABV74" s="460"/>
      <c r="ABW74" s="460"/>
      <c r="ABX74" s="460"/>
      <c r="ABY74" s="460"/>
      <c r="ABZ74" s="460"/>
      <c r="ACA74" s="460"/>
      <c r="ACB74" s="460"/>
      <c r="ACC74" s="460"/>
      <c r="ACD74" s="460"/>
      <c r="ACE74" s="460"/>
      <c r="ACF74" s="460"/>
      <c r="ACG74" s="460"/>
      <c r="ACH74" s="460"/>
      <c r="ACI74" s="460"/>
      <c r="ACJ74" s="460"/>
      <c r="ACK74" s="460"/>
      <c r="ACL74" s="460"/>
      <c r="ACM74" s="460"/>
      <c r="ACN74" s="460"/>
      <c r="ACO74" s="460"/>
      <c r="ACP74" s="460"/>
      <c r="ACQ74" s="460"/>
      <c r="ACR74" s="460"/>
      <c r="ACS74" s="460"/>
      <c r="ACT74" s="460"/>
      <c r="ACU74" s="460"/>
      <c r="ACV74" s="460"/>
      <c r="ACW74" s="460"/>
      <c r="ACX74" s="460"/>
      <c r="ACY74" s="460"/>
      <c r="ACZ74" s="460"/>
      <c r="ADA74" s="460"/>
      <c r="ADB74" s="460"/>
      <c r="ADC74" s="460"/>
      <c r="ADD74" s="460"/>
      <c r="ADE74" s="460"/>
      <c r="ADF74" s="460"/>
      <c r="ADG74" s="460"/>
      <c r="ADH74" s="460"/>
      <c r="ADI74" s="460"/>
      <c r="ADJ74" s="460"/>
      <c r="ADK74" s="460"/>
      <c r="ADL74" s="460"/>
      <c r="ADM74" s="460"/>
      <c r="ADN74" s="460"/>
      <c r="ADO74" s="460"/>
      <c r="ADP74" s="460"/>
      <c r="ADQ74" s="460"/>
      <c r="ADR74" s="460"/>
      <c r="ADS74" s="460"/>
      <c r="ADT74" s="460"/>
      <c r="ADU74" s="460"/>
      <c r="ADV74" s="460"/>
      <c r="ADW74" s="460"/>
      <c r="ADX74" s="460"/>
      <c r="ADY74" s="460"/>
      <c r="ADZ74" s="460"/>
      <c r="AEA74" s="460"/>
      <c r="AEB74" s="460"/>
      <c r="AEC74" s="460"/>
      <c r="AED74" s="460"/>
      <c r="AEE74" s="460"/>
      <c r="AEF74" s="460"/>
      <c r="AEG74" s="460"/>
      <c r="AEH74" s="460"/>
      <c r="AEI74" s="460"/>
      <c r="AEJ74" s="460"/>
      <c r="AEK74" s="460"/>
      <c r="AEL74" s="460"/>
      <c r="AEM74" s="460"/>
      <c r="AEN74" s="460"/>
      <c r="AEO74" s="460"/>
      <c r="AEP74" s="460"/>
      <c r="AEQ74" s="460"/>
      <c r="AER74" s="460"/>
      <c r="AES74" s="460"/>
      <c r="AET74" s="460"/>
      <c r="AEU74" s="460"/>
      <c r="AEV74" s="460"/>
      <c r="AEW74" s="460"/>
      <c r="AEX74" s="460"/>
      <c r="AEY74" s="460"/>
      <c r="AEZ74" s="460"/>
      <c r="AFA74" s="460"/>
      <c r="AFB74" s="460"/>
      <c r="AFC74" s="460"/>
      <c r="AFD74" s="460"/>
      <c r="AFE74" s="460"/>
      <c r="AFF74" s="460"/>
      <c r="AFG74" s="460"/>
      <c r="AFH74" s="460"/>
      <c r="AFI74" s="460"/>
      <c r="AFJ74" s="460"/>
      <c r="AFK74" s="460"/>
      <c r="AFL74" s="460"/>
      <c r="AFM74" s="460"/>
      <c r="AFN74" s="460"/>
      <c r="AFO74" s="460"/>
      <c r="AFP74" s="460"/>
      <c r="AFQ74" s="460"/>
      <c r="AFR74" s="460"/>
      <c r="AFS74" s="460"/>
      <c r="AFT74" s="460"/>
      <c r="AFU74" s="460"/>
    </row>
    <row r="75" spans="1:853" s="470" customFormat="1">
      <c r="A75" s="10"/>
      <c r="B75" s="21"/>
      <c r="C75" s="22"/>
      <c r="D75" s="11" t="s">
        <v>11</v>
      </c>
      <c r="E75" s="380">
        <f>SUMIF($G$2:$BN$2,E$2,($G75:$BN75))</f>
        <v>0</v>
      </c>
      <c r="F75" s="380">
        <f>SUMIF($G$2:$BN$2,F$2,($G75:$BN75))</f>
        <v>0</v>
      </c>
      <c r="G75" s="207">
        <v>0</v>
      </c>
      <c r="H75" s="207">
        <v>0</v>
      </c>
      <c r="I75" s="207">
        <v>0</v>
      </c>
      <c r="J75" s="207">
        <v>0</v>
      </c>
      <c r="K75" s="207">
        <v>0</v>
      </c>
      <c r="L75" s="207">
        <v>0</v>
      </c>
      <c r="M75" s="207">
        <v>0</v>
      </c>
      <c r="N75" s="207">
        <v>0</v>
      </c>
      <c r="O75" s="207">
        <v>0</v>
      </c>
      <c r="P75" s="207">
        <v>0</v>
      </c>
      <c r="Q75" s="207">
        <v>0</v>
      </c>
      <c r="R75" s="207">
        <v>0</v>
      </c>
      <c r="S75" s="207">
        <v>0</v>
      </c>
      <c r="T75" s="207">
        <v>0</v>
      </c>
      <c r="U75" s="207">
        <v>0</v>
      </c>
      <c r="V75" s="207">
        <v>0</v>
      </c>
      <c r="W75" s="207">
        <v>0</v>
      </c>
      <c r="X75" s="207">
        <v>0</v>
      </c>
      <c r="Y75" s="207">
        <v>0</v>
      </c>
      <c r="Z75" s="207">
        <v>0</v>
      </c>
      <c r="AA75" s="207">
        <v>0</v>
      </c>
      <c r="AB75" s="207">
        <v>0</v>
      </c>
      <c r="AC75" s="207">
        <v>0</v>
      </c>
      <c r="AD75" s="207">
        <v>0</v>
      </c>
      <c r="AE75" s="207">
        <v>0</v>
      </c>
      <c r="AF75" s="207">
        <v>0</v>
      </c>
      <c r="AG75" s="207">
        <v>0</v>
      </c>
      <c r="AH75" s="207">
        <v>0</v>
      </c>
      <c r="AI75" s="207">
        <v>0</v>
      </c>
      <c r="AJ75" s="207">
        <v>0</v>
      </c>
      <c r="AK75" s="207">
        <v>0</v>
      </c>
      <c r="AL75" s="207">
        <v>0</v>
      </c>
      <c r="AM75" s="207">
        <v>0</v>
      </c>
      <c r="AN75" s="207">
        <v>0</v>
      </c>
      <c r="AO75" s="207">
        <v>0</v>
      </c>
      <c r="AP75" s="207">
        <v>0</v>
      </c>
      <c r="AQ75" s="207">
        <v>0</v>
      </c>
      <c r="AR75" s="207">
        <v>0</v>
      </c>
      <c r="AS75" s="207"/>
      <c r="AT75" s="207"/>
      <c r="AU75" s="207"/>
      <c r="AV75" s="207"/>
      <c r="AW75" s="207"/>
      <c r="AX75" s="207"/>
      <c r="AY75" s="207"/>
      <c r="AZ75" s="207"/>
      <c r="BA75" s="207"/>
      <c r="BB75" s="207"/>
      <c r="BC75" s="207"/>
      <c r="BD75" s="207"/>
      <c r="BE75" s="207"/>
      <c r="BF75" s="207"/>
      <c r="BG75" s="207"/>
      <c r="BH75" s="207"/>
      <c r="BI75" s="207"/>
      <c r="BJ75" s="207"/>
      <c r="BK75" s="207"/>
      <c r="BL75" s="207"/>
      <c r="BM75" s="207"/>
      <c r="BN75" s="207"/>
      <c r="BO75" s="460"/>
      <c r="BP75" s="460"/>
      <c r="BQ75" s="460"/>
      <c r="BR75" s="460"/>
      <c r="BS75" s="460"/>
      <c r="BT75" s="460"/>
      <c r="BU75" s="460"/>
      <c r="BV75" s="460"/>
      <c r="BW75" s="460"/>
      <c r="BX75" s="460"/>
      <c r="BY75" s="460"/>
      <c r="BZ75" s="460"/>
      <c r="CA75" s="460"/>
      <c r="CB75" s="460"/>
      <c r="CC75" s="460"/>
      <c r="CD75" s="460"/>
      <c r="CE75" s="460"/>
      <c r="CF75" s="460"/>
      <c r="CG75" s="460"/>
      <c r="CH75" s="460"/>
      <c r="CI75" s="460"/>
      <c r="CJ75" s="460"/>
      <c r="CK75" s="460"/>
      <c r="CL75" s="460"/>
      <c r="CM75" s="460"/>
      <c r="CN75" s="460"/>
      <c r="CO75" s="460"/>
      <c r="CP75" s="460"/>
      <c r="CQ75" s="460"/>
      <c r="CR75" s="460"/>
      <c r="CS75" s="460"/>
      <c r="CT75" s="460"/>
      <c r="CU75" s="460"/>
      <c r="CV75" s="460"/>
      <c r="CW75" s="460"/>
      <c r="CX75" s="460"/>
      <c r="CY75" s="460"/>
      <c r="CZ75" s="460"/>
      <c r="DA75" s="460"/>
      <c r="DB75" s="460"/>
      <c r="DC75" s="460"/>
      <c r="DD75" s="460"/>
      <c r="DE75" s="460"/>
      <c r="DF75" s="460"/>
      <c r="DG75" s="460"/>
      <c r="DH75" s="460"/>
      <c r="DI75" s="460"/>
      <c r="DJ75" s="460"/>
      <c r="DK75" s="460"/>
      <c r="DL75" s="460"/>
      <c r="DM75" s="460"/>
      <c r="DN75" s="460"/>
      <c r="DO75" s="460"/>
      <c r="DP75" s="460"/>
      <c r="DQ75" s="460"/>
      <c r="DR75" s="460"/>
      <c r="DS75" s="460"/>
      <c r="DT75" s="460"/>
      <c r="DU75" s="460"/>
      <c r="DV75" s="460"/>
      <c r="DW75" s="460"/>
      <c r="DX75" s="460"/>
      <c r="DY75" s="460"/>
      <c r="DZ75" s="460"/>
      <c r="EA75" s="460"/>
      <c r="EB75" s="460"/>
      <c r="EC75" s="460"/>
      <c r="ED75" s="460"/>
      <c r="EE75" s="460"/>
      <c r="EF75" s="460"/>
      <c r="EG75" s="460"/>
      <c r="EH75" s="460"/>
      <c r="EI75" s="460"/>
      <c r="EJ75" s="460"/>
      <c r="EK75" s="460"/>
      <c r="EL75" s="460"/>
      <c r="EM75" s="460"/>
      <c r="EN75" s="460"/>
      <c r="EO75" s="460"/>
      <c r="EP75" s="460"/>
      <c r="EQ75" s="460"/>
      <c r="ER75" s="460"/>
      <c r="ES75" s="460"/>
      <c r="ET75" s="460"/>
      <c r="EU75" s="460"/>
      <c r="EV75" s="460"/>
      <c r="EW75" s="460"/>
      <c r="EX75" s="460"/>
      <c r="EY75" s="460"/>
      <c r="EZ75" s="460"/>
      <c r="FA75" s="460"/>
      <c r="FB75" s="460"/>
      <c r="FC75" s="460"/>
      <c r="FD75" s="460"/>
      <c r="FE75" s="460"/>
      <c r="FF75" s="460"/>
      <c r="FG75" s="460"/>
      <c r="FH75" s="460"/>
      <c r="FI75" s="460"/>
      <c r="FJ75" s="460"/>
      <c r="FK75" s="460"/>
      <c r="FL75" s="460"/>
      <c r="FM75" s="460"/>
      <c r="FN75" s="460"/>
      <c r="FO75" s="460"/>
      <c r="FP75" s="460"/>
      <c r="FQ75" s="460"/>
      <c r="FR75" s="460"/>
      <c r="FS75" s="460"/>
      <c r="FT75" s="460"/>
      <c r="FU75" s="460"/>
      <c r="FV75" s="460"/>
      <c r="FW75" s="460"/>
      <c r="FX75" s="460"/>
      <c r="FY75" s="460"/>
      <c r="FZ75" s="460"/>
      <c r="GA75" s="460"/>
      <c r="GB75" s="460"/>
      <c r="GC75" s="460"/>
      <c r="GD75" s="460"/>
      <c r="GE75" s="460"/>
      <c r="GF75" s="460"/>
      <c r="GG75" s="460"/>
      <c r="GH75" s="460"/>
      <c r="GI75" s="460"/>
      <c r="GJ75" s="460"/>
      <c r="GK75" s="460"/>
      <c r="GL75" s="460"/>
      <c r="GM75" s="460"/>
      <c r="GN75" s="460"/>
      <c r="GO75" s="460"/>
      <c r="GP75" s="460"/>
      <c r="GQ75" s="460"/>
      <c r="GR75" s="460"/>
      <c r="GS75" s="460"/>
      <c r="GT75" s="460"/>
      <c r="GU75" s="460"/>
      <c r="GV75" s="460"/>
      <c r="GW75" s="460"/>
      <c r="GX75" s="460"/>
      <c r="GY75" s="460"/>
      <c r="GZ75" s="460"/>
      <c r="HA75" s="460"/>
      <c r="HB75" s="460"/>
      <c r="HC75" s="460"/>
      <c r="HD75" s="460"/>
      <c r="HE75" s="460"/>
      <c r="HF75" s="460"/>
      <c r="HG75" s="460"/>
      <c r="HH75" s="460"/>
      <c r="HI75" s="460"/>
      <c r="HJ75" s="460"/>
      <c r="HK75" s="460"/>
      <c r="HL75" s="460"/>
      <c r="HM75" s="460"/>
      <c r="HN75" s="460"/>
      <c r="HO75" s="460"/>
      <c r="HP75" s="460"/>
      <c r="HQ75" s="460"/>
      <c r="HR75" s="460"/>
      <c r="HS75" s="460"/>
      <c r="HT75" s="460"/>
      <c r="HU75" s="460"/>
      <c r="HV75" s="460"/>
      <c r="HW75" s="460"/>
      <c r="HX75" s="460"/>
      <c r="HY75" s="460"/>
      <c r="HZ75" s="460"/>
      <c r="IA75" s="460"/>
      <c r="IB75" s="460"/>
      <c r="IC75" s="460"/>
      <c r="ID75" s="460"/>
      <c r="IE75" s="460"/>
      <c r="IF75" s="460"/>
      <c r="IG75" s="460"/>
      <c r="IH75" s="460"/>
      <c r="II75" s="460"/>
      <c r="IJ75" s="460"/>
      <c r="IK75" s="460"/>
      <c r="IL75" s="460"/>
      <c r="IM75" s="460"/>
      <c r="IN75" s="460"/>
      <c r="IO75" s="460"/>
      <c r="IP75" s="460"/>
      <c r="IQ75" s="460"/>
      <c r="IR75" s="460"/>
      <c r="IS75" s="460"/>
      <c r="IT75" s="460"/>
      <c r="IU75" s="460"/>
      <c r="IV75" s="460"/>
      <c r="IW75" s="460"/>
      <c r="IX75" s="460"/>
      <c r="IY75" s="460"/>
      <c r="IZ75" s="460"/>
      <c r="JA75" s="460"/>
      <c r="JB75" s="460"/>
      <c r="JC75" s="460"/>
      <c r="JD75" s="460"/>
      <c r="JE75" s="460"/>
      <c r="JF75" s="460"/>
      <c r="JG75" s="460"/>
      <c r="JH75" s="460"/>
      <c r="JI75" s="460"/>
      <c r="JJ75" s="460"/>
      <c r="JK75" s="460"/>
      <c r="JL75" s="460"/>
      <c r="JM75" s="460"/>
      <c r="JN75" s="460"/>
      <c r="JO75" s="460"/>
      <c r="JP75" s="460"/>
      <c r="JQ75" s="460"/>
      <c r="JR75" s="460"/>
      <c r="JS75" s="460"/>
      <c r="JT75" s="460"/>
      <c r="JU75" s="460"/>
      <c r="JV75" s="460"/>
      <c r="JW75" s="460"/>
      <c r="JX75" s="460"/>
      <c r="JY75" s="460"/>
      <c r="JZ75" s="460"/>
      <c r="KA75" s="460"/>
      <c r="KB75" s="460"/>
      <c r="KC75" s="460"/>
      <c r="KD75" s="460"/>
      <c r="KE75" s="460"/>
      <c r="KF75" s="460"/>
      <c r="KG75" s="460"/>
      <c r="KH75" s="460"/>
      <c r="KI75" s="460"/>
      <c r="KJ75" s="460"/>
      <c r="KK75" s="460"/>
      <c r="KL75" s="460"/>
      <c r="KM75" s="460"/>
      <c r="KN75" s="460"/>
      <c r="KO75" s="460"/>
      <c r="KP75" s="460"/>
      <c r="KQ75" s="460"/>
      <c r="KR75" s="460"/>
      <c r="KS75" s="460"/>
      <c r="KT75" s="460"/>
      <c r="KU75" s="460"/>
      <c r="KV75" s="460"/>
      <c r="KW75" s="460"/>
      <c r="KX75" s="460"/>
      <c r="KY75" s="460"/>
      <c r="KZ75" s="460"/>
      <c r="LA75" s="460"/>
      <c r="LB75" s="460"/>
      <c r="LC75" s="460"/>
      <c r="LD75" s="460"/>
      <c r="LE75" s="460"/>
      <c r="LF75" s="460"/>
      <c r="LG75" s="460"/>
      <c r="LH75" s="460"/>
      <c r="LI75" s="460"/>
      <c r="LJ75" s="460"/>
      <c r="LK75" s="460"/>
      <c r="LL75" s="460"/>
      <c r="LM75" s="460"/>
      <c r="LN75" s="460"/>
      <c r="LO75" s="460"/>
      <c r="LP75" s="460"/>
      <c r="LQ75" s="460"/>
      <c r="LR75" s="460"/>
      <c r="LS75" s="460"/>
      <c r="LT75" s="460"/>
      <c r="LU75" s="460"/>
      <c r="LV75" s="460"/>
      <c r="LW75" s="460"/>
      <c r="LX75" s="460"/>
      <c r="LY75" s="460"/>
      <c r="LZ75" s="460"/>
      <c r="MA75" s="460"/>
      <c r="MB75" s="460"/>
      <c r="MC75" s="460"/>
      <c r="MD75" s="460"/>
      <c r="ME75" s="460"/>
      <c r="MF75" s="460"/>
      <c r="MG75" s="460"/>
      <c r="MH75" s="460"/>
      <c r="MI75" s="460"/>
      <c r="MJ75" s="460"/>
      <c r="MK75" s="460"/>
      <c r="ML75" s="460"/>
      <c r="MM75" s="460"/>
      <c r="MN75" s="460"/>
      <c r="MO75" s="460"/>
      <c r="MP75" s="460"/>
      <c r="MQ75" s="460"/>
      <c r="MR75" s="460"/>
      <c r="MS75" s="460"/>
      <c r="MT75" s="460"/>
      <c r="MU75" s="460"/>
      <c r="MV75" s="460"/>
      <c r="MW75" s="460"/>
      <c r="MX75" s="460"/>
      <c r="MY75" s="460"/>
      <c r="MZ75" s="460"/>
      <c r="NA75" s="460"/>
      <c r="NB75" s="460"/>
      <c r="NC75" s="460"/>
      <c r="ND75" s="460"/>
      <c r="NE75" s="460"/>
      <c r="NF75" s="460"/>
      <c r="NG75" s="460"/>
      <c r="NH75" s="460"/>
      <c r="NI75" s="460"/>
      <c r="NJ75" s="460"/>
      <c r="NK75" s="460"/>
      <c r="NL75" s="460"/>
      <c r="NM75" s="460"/>
      <c r="NN75" s="460"/>
      <c r="NO75" s="460"/>
      <c r="NP75" s="460"/>
      <c r="NQ75" s="460"/>
      <c r="NR75" s="460"/>
      <c r="NS75" s="460"/>
      <c r="NT75" s="460"/>
      <c r="NU75" s="460"/>
      <c r="NV75" s="460"/>
      <c r="NW75" s="460"/>
      <c r="NX75" s="460"/>
      <c r="NY75" s="460"/>
      <c r="NZ75" s="460"/>
      <c r="OA75" s="460"/>
      <c r="OB75" s="460"/>
      <c r="OC75" s="460"/>
      <c r="OD75" s="460"/>
      <c r="OE75" s="460"/>
      <c r="OF75" s="460"/>
      <c r="OG75" s="460"/>
      <c r="OH75" s="460"/>
      <c r="OI75" s="460"/>
      <c r="OJ75" s="460"/>
      <c r="OK75" s="460"/>
      <c r="OL75" s="460"/>
      <c r="OM75" s="460"/>
      <c r="ON75" s="460"/>
      <c r="OO75" s="460"/>
      <c r="OP75" s="460"/>
      <c r="OQ75" s="460"/>
      <c r="OR75" s="460"/>
      <c r="OS75" s="460"/>
      <c r="OT75" s="460"/>
      <c r="OU75" s="460"/>
      <c r="OV75" s="460"/>
      <c r="OW75" s="460"/>
      <c r="OX75" s="460"/>
      <c r="OY75" s="460"/>
      <c r="OZ75" s="460"/>
      <c r="PA75" s="460"/>
      <c r="PB75" s="460"/>
      <c r="PC75" s="460"/>
      <c r="PD75" s="460"/>
      <c r="PE75" s="460"/>
      <c r="PF75" s="460"/>
      <c r="PG75" s="460"/>
      <c r="PH75" s="460"/>
      <c r="PI75" s="460"/>
      <c r="PJ75" s="460"/>
      <c r="PK75" s="460"/>
      <c r="PL75" s="460"/>
      <c r="PM75" s="460"/>
      <c r="PN75" s="460"/>
      <c r="PO75" s="460"/>
      <c r="PP75" s="460"/>
      <c r="PQ75" s="460"/>
      <c r="PR75" s="460"/>
      <c r="PS75" s="460"/>
      <c r="PT75" s="460"/>
      <c r="PU75" s="460"/>
      <c r="PV75" s="460"/>
      <c r="PW75" s="460"/>
      <c r="PX75" s="460"/>
      <c r="PY75" s="460"/>
      <c r="PZ75" s="460"/>
      <c r="QA75" s="460"/>
      <c r="QB75" s="460"/>
      <c r="QC75" s="460"/>
      <c r="QD75" s="460"/>
      <c r="QE75" s="460"/>
      <c r="QF75" s="460"/>
      <c r="QG75" s="460"/>
      <c r="QH75" s="460"/>
      <c r="QI75" s="460"/>
      <c r="QJ75" s="460"/>
      <c r="QK75" s="460"/>
      <c r="QL75" s="460"/>
      <c r="QM75" s="460"/>
      <c r="QN75" s="460"/>
      <c r="QO75" s="460"/>
      <c r="QP75" s="460"/>
      <c r="QQ75" s="460"/>
      <c r="QR75" s="460"/>
      <c r="QS75" s="460"/>
      <c r="QT75" s="460"/>
      <c r="QU75" s="460"/>
      <c r="QV75" s="460"/>
      <c r="QW75" s="460"/>
      <c r="QX75" s="460"/>
      <c r="QY75" s="460"/>
      <c r="QZ75" s="460"/>
      <c r="RA75" s="460"/>
      <c r="RB75" s="460"/>
      <c r="RC75" s="460"/>
      <c r="RD75" s="460"/>
      <c r="RE75" s="460"/>
      <c r="RF75" s="460"/>
      <c r="RG75" s="460"/>
      <c r="RH75" s="460"/>
      <c r="RI75" s="460"/>
      <c r="RJ75" s="460"/>
      <c r="RK75" s="460"/>
      <c r="RL75" s="460"/>
      <c r="RM75" s="460"/>
      <c r="RN75" s="460"/>
      <c r="RO75" s="460"/>
      <c r="RP75" s="460"/>
      <c r="RQ75" s="460"/>
      <c r="RR75" s="460"/>
      <c r="RS75" s="460"/>
      <c r="RT75" s="460"/>
      <c r="RU75" s="460"/>
      <c r="RV75" s="460"/>
      <c r="RW75" s="460"/>
      <c r="RX75" s="460"/>
      <c r="RY75" s="460"/>
      <c r="RZ75" s="460"/>
      <c r="SA75" s="460"/>
      <c r="SB75" s="460"/>
      <c r="SC75" s="460"/>
      <c r="SD75" s="460"/>
      <c r="SE75" s="460"/>
      <c r="SF75" s="460"/>
      <c r="SG75" s="460"/>
      <c r="SH75" s="460"/>
      <c r="SI75" s="460"/>
      <c r="SJ75" s="460"/>
      <c r="SK75" s="460"/>
      <c r="SL75" s="460"/>
      <c r="SM75" s="460"/>
      <c r="SN75" s="460"/>
      <c r="SO75" s="460"/>
      <c r="SP75" s="460"/>
      <c r="SQ75" s="460"/>
      <c r="SR75" s="460"/>
      <c r="SS75" s="460"/>
      <c r="ST75" s="460"/>
      <c r="SU75" s="460"/>
      <c r="SV75" s="460"/>
      <c r="SW75" s="460"/>
      <c r="SX75" s="460"/>
      <c r="SY75" s="460"/>
      <c r="SZ75" s="460"/>
      <c r="TA75" s="460"/>
      <c r="TB75" s="460"/>
      <c r="TC75" s="460"/>
      <c r="TD75" s="460"/>
      <c r="TE75" s="460"/>
      <c r="TF75" s="460"/>
      <c r="TG75" s="460"/>
      <c r="TH75" s="460"/>
      <c r="TI75" s="460"/>
      <c r="TJ75" s="460"/>
      <c r="TK75" s="460"/>
      <c r="TL75" s="460"/>
      <c r="TM75" s="460"/>
      <c r="TN75" s="460"/>
      <c r="TO75" s="460"/>
      <c r="TP75" s="460"/>
      <c r="TQ75" s="460"/>
      <c r="TR75" s="460"/>
      <c r="TS75" s="460"/>
      <c r="TT75" s="460"/>
      <c r="TU75" s="460"/>
      <c r="TV75" s="460"/>
      <c r="TW75" s="460"/>
      <c r="TX75" s="460"/>
      <c r="TY75" s="460"/>
      <c r="TZ75" s="460"/>
      <c r="UA75" s="460"/>
      <c r="UB75" s="460"/>
      <c r="UC75" s="460"/>
      <c r="UD75" s="460"/>
      <c r="UE75" s="460"/>
      <c r="UF75" s="460"/>
      <c r="UG75" s="460"/>
      <c r="UH75" s="460"/>
      <c r="UI75" s="460"/>
      <c r="UJ75" s="460"/>
      <c r="UK75" s="460"/>
      <c r="UL75" s="460"/>
      <c r="UM75" s="460"/>
      <c r="UN75" s="460"/>
      <c r="UO75" s="460"/>
      <c r="UP75" s="460"/>
      <c r="UQ75" s="460"/>
      <c r="UR75" s="460"/>
      <c r="US75" s="460"/>
      <c r="UT75" s="460"/>
      <c r="UU75" s="460"/>
      <c r="UV75" s="460"/>
      <c r="UW75" s="460"/>
      <c r="UX75" s="460"/>
      <c r="UY75" s="460"/>
      <c r="UZ75" s="460"/>
      <c r="VA75" s="460"/>
      <c r="VB75" s="460"/>
      <c r="VC75" s="460"/>
      <c r="VD75" s="460"/>
      <c r="VE75" s="460"/>
      <c r="VF75" s="460"/>
      <c r="VG75" s="460"/>
      <c r="VH75" s="460"/>
      <c r="VI75" s="460"/>
      <c r="VJ75" s="460"/>
      <c r="VK75" s="460"/>
      <c r="VL75" s="460"/>
      <c r="VM75" s="460"/>
      <c r="VN75" s="460"/>
      <c r="VO75" s="460"/>
      <c r="VP75" s="460"/>
      <c r="VQ75" s="460"/>
      <c r="VR75" s="460"/>
      <c r="VS75" s="460"/>
      <c r="VT75" s="460"/>
      <c r="VU75" s="460"/>
      <c r="VV75" s="460"/>
      <c r="VW75" s="460"/>
      <c r="VX75" s="460"/>
      <c r="VY75" s="460"/>
      <c r="VZ75" s="460"/>
      <c r="WA75" s="460"/>
      <c r="WB75" s="460"/>
      <c r="WC75" s="460"/>
      <c r="WD75" s="460"/>
      <c r="WE75" s="460"/>
      <c r="WF75" s="460"/>
      <c r="WG75" s="460"/>
      <c r="WH75" s="460"/>
      <c r="WI75" s="460"/>
      <c r="WJ75" s="460"/>
      <c r="WK75" s="460"/>
      <c r="WL75" s="460"/>
      <c r="WM75" s="460"/>
      <c r="WN75" s="460"/>
      <c r="WO75" s="460"/>
      <c r="WP75" s="460"/>
      <c r="WQ75" s="460"/>
      <c r="WR75" s="460"/>
      <c r="WS75" s="460"/>
      <c r="WT75" s="460"/>
      <c r="WU75" s="460"/>
      <c r="WV75" s="460"/>
      <c r="WW75" s="460"/>
      <c r="WX75" s="460"/>
      <c r="WY75" s="460"/>
      <c r="WZ75" s="460"/>
      <c r="XA75" s="460"/>
      <c r="XB75" s="460"/>
      <c r="XC75" s="460"/>
      <c r="XD75" s="460"/>
      <c r="XE75" s="460"/>
      <c r="XF75" s="460"/>
      <c r="XG75" s="460"/>
      <c r="XH75" s="460"/>
      <c r="XI75" s="460"/>
      <c r="XJ75" s="460"/>
      <c r="XK75" s="460"/>
      <c r="XL75" s="460"/>
      <c r="XM75" s="460"/>
      <c r="XN75" s="460"/>
      <c r="XO75" s="460"/>
      <c r="XP75" s="460"/>
      <c r="XQ75" s="460"/>
      <c r="XR75" s="460"/>
      <c r="XS75" s="460"/>
      <c r="XT75" s="460"/>
      <c r="XU75" s="460"/>
      <c r="XV75" s="460"/>
      <c r="XW75" s="460"/>
      <c r="XX75" s="460"/>
      <c r="XY75" s="460"/>
      <c r="XZ75" s="460"/>
      <c r="YA75" s="460"/>
      <c r="YB75" s="460"/>
      <c r="YC75" s="460"/>
      <c r="YD75" s="460"/>
      <c r="YE75" s="460"/>
      <c r="YF75" s="460"/>
      <c r="YG75" s="460"/>
      <c r="YH75" s="460"/>
      <c r="YI75" s="460"/>
      <c r="YJ75" s="460"/>
      <c r="YK75" s="460"/>
      <c r="YL75" s="460"/>
      <c r="YM75" s="460"/>
      <c r="YN75" s="460"/>
      <c r="YO75" s="460"/>
      <c r="YP75" s="460"/>
      <c r="YQ75" s="460"/>
      <c r="YR75" s="460"/>
      <c r="YS75" s="460"/>
      <c r="YT75" s="460"/>
      <c r="YU75" s="460"/>
      <c r="YV75" s="460"/>
      <c r="YW75" s="460"/>
      <c r="YX75" s="460"/>
      <c r="YY75" s="460"/>
      <c r="YZ75" s="460"/>
      <c r="ZA75" s="460"/>
      <c r="ZB75" s="460"/>
      <c r="ZC75" s="460"/>
      <c r="ZD75" s="460"/>
      <c r="ZE75" s="460"/>
      <c r="ZF75" s="460"/>
      <c r="ZG75" s="460"/>
      <c r="ZH75" s="460"/>
      <c r="ZI75" s="460"/>
      <c r="ZJ75" s="460"/>
      <c r="ZK75" s="460"/>
      <c r="ZL75" s="460"/>
      <c r="ZM75" s="460"/>
      <c r="ZN75" s="460"/>
      <c r="ZO75" s="460"/>
      <c r="ZP75" s="460"/>
      <c r="ZQ75" s="460"/>
      <c r="ZR75" s="460"/>
      <c r="ZS75" s="460"/>
      <c r="ZT75" s="460"/>
      <c r="ZU75" s="460"/>
      <c r="ZV75" s="460"/>
      <c r="ZW75" s="460"/>
      <c r="ZX75" s="460"/>
      <c r="ZY75" s="460"/>
      <c r="ZZ75" s="460"/>
      <c r="AAA75" s="460"/>
      <c r="AAB75" s="460"/>
      <c r="AAC75" s="460"/>
      <c r="AAD75" s="460"/>
      <c r="AAE75" s="460"/>
      <c r="AAF75" s="460"/>
      <c r="AAG75" s="460"/>
      <c r="AAH75" s="460"/>
      <c r="AAI75" s="460"/>
      <c r="AAJ75" s="460"/>
      <c r="AAK75" s="460"/>
      <c r="AAL75" s="460"/>
      <c r="AAM75" s="460"/>
      <c r="AAN75" s="460"/>
      <c r="AAO75" s="460"/>
      <c r="AAP75" s="460"/>
      <c r="AAQ75" s="460"/>
      <c r="AAR75" s="460"/>
      <c r="AAS75" s="460"/>
      <c r="AAT75" s="460"/>
      <c r="AAU75" s="460"/>
      <c r="AAV75" s="460"/>
      <c r="AAW75" s="460"/>
      <c r="AAX75" s="460"/>
      <c r="AAY75" s="460"/>
      <c r="AAZ75" s="460"/>
      <c r="ABA75" s="460"/>
      <c r="ABB75" s="460"/>
      <c r="ABC75" s="460"/>
      <c r="ABD75" s="460"/>
      <c r="ABE75" s="460"/>
      <c r="ABF75" s="460"/>
      <c r="ABG75" s="460"/>
      <c r="ABH75" s="460"/>
      <c r="ABI75" s="460"/>
      <c r="ABJ75" s="460"/>
      <c r="ABK75" s="460"/>
      <c r="ABL75" s="460"/>
      <c r="ABM75" s="460"/>
      <c r="ABN75" s="460"/>
      <c r="ABO75" s="460"/>
      <c r="ABP75" s="460"/>
      <c r="ABQ75" s="460"/>
      <c r="ABR75" s="460"/>
      <c r="ABS75" s="460"/>
      <c r="ABT75" s="460"/>
      <c r="ABU75" s="460"/>
      <c r="ABV75" s="460"/>
      <c r="ABW75" s="460"/>
      <c r="ABX75" s="460"/>
      <c r="ABY75" s="460"/>
      <c r="ABZ75" s="460"/>
      <c r="ACA75" s="460"/>
      <c r="ACB75" s="460"/>
      <c r="ACC75" s="460"/>
      <c r="ACD75" s="460"/>
      <c r="ACE75" s="460"/>
      <c r="ACF75" s="460"/>
      <c r="ACG75" s="460"/>
      <c r="ACH75" s="460"/>
      <c r="ACI75" s="460"/>
      <c r="ACJ75" s="460"/>
      <c r="ACK75" s="460"/>
      <c r="ACL75" s="460"/>
      <c r="ACM75" s="460"/>
      <c r="ACN75" s="460"/>
      <c r="ACO75" s="460"/>
      <c r="ACP75" s="460"/>
      <c r="ACQ75" s="460"/>
      <c r="ACR75" s="460"/>
      <c r="ACS75" s="460"/>
      <c r="ACT75" s="460"/>
      <c r="ACU75" s="460"/>
      <c r="ACV75" s="460"/>
      <c r="ACW75" s="460"/>
      <c r="ACX75" s="460"/>
      <c r="ACY75" s="460"/>
      <c r="ACZ75" s="460"/>
      <c r="ADA75" s="460"/>
      <c r="ADB75" s="460"/>
      <c r="ADC75" s="460"/>
      <c r="ADD75" s="460"/>
      <c r="ADE75" s="460"/>
      <c r="ADF75" s="460"/>
      <c r="ADG75" s="460"/>
      <c r="ADH75" s="460"/>
      <c r="ADI75" s="460"/>
      <c r="ADJ75" s="460"/>
      <c r="ADK75" s="460"/>
      <c r="ADL75" s="460"/>
      <c r="ADM75" s="460"/>
      <c r="ADN75" s="460"/>
      <c r="ADO75" s="460"/>
      <c r="ADP75" s="460"/>
      <c r="ADQ75" s="460"/>
      <c r="ADR75" s="460"/>
      <c r="ADS75" s="460"/>
      <c r="ADT75" s="460"/>
      <c r="ADU75" s="460"/>
      <c r="ADV75" s="460"/>
      <c r="ADW75" s="460"/>
      <c r="ADX75" s="460"/>
      <c r="ADY75" s="460"/>
      <c r="ADZ75" s="460"/>
      <c r="AEA75" s="460"/>
      <c r="AEB75" s="460"/>
      <c r="AEC75" s="460"/>
      <c r="AED75" s="460"/>
      <c r="AEE75" s="460"/>
      <c r="AEF75" s="460"/>
      <c r="AEG75" s="460"/>
      <c r="AEH75" s="460"/>
      <c r="AEI75" s="460"/>
      <c r="AEJ75" s="460"/>
      <c r="AEK75" s="460"/>
      <c r="AEL75" s="460"/>
      <c r="AEM75" s="460"/>
      <c r="AEN75" s="460"/>
      <c r="AEO75" s="460"/>
      <c r="AEP75" s="460"/>
      <c r="AEQ75" s="460"/>
      <c r="AER75" s="460"/>
      <c r="AES75" s="460"/>
      <c r="AET75" s="460"/>
      <c r="AEU75" s="460"/>
      <c r="AEV75" s="460"/>
      <c r="AEW75" s="460"/>
      <c r="AEX75" s="460"/>
      <c r="AEY75" s="460"/>
      <c r="AEZ75" s="460"/>
      <c r="AFA75" s="460"/>
      <c r="AFB75" s="460"/>
      <c r="AFC75" s="460"/>
      <c r="AFD75" s="460"/>
      <c r="AFE75" s="460"/>
      <c r="AFF75" s="460"/>
      <c r="AFG75" s="460"/>
      <c r="AFH75" s="460"/>
      <c r="AFI75" s="460"/>
      <c r="AFJ75" s="460"/>
      <c r="AFK75" s="460"/>
      <c r="AFL75" s="460"/>
      <c r="AFM75" s="460"/>
      <c r="AFN75" s="460"/>
      <c r="AFO75" s="460"/>
      <c r="AFP75" s="460"/>
      <c r="AFQ75" s="460"/>
      <c r="AFR75" s="460"/>
      <c r="AFS75" s="460"/>
      <c r="AFT75" s="460"/>
      <c r="AFU75" s="460"/>
    </row>
    <row r="76" spans="1:853" s="469" customFormat="1">
      <c r="A76" s="10"/>
      <c r="B76" s="21"/>
      <c r="C76" s="22"/>
      <c r="D76" s="11" t="s">
        <v>12</v>
      </c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362"/>
      <c r="Q76" s="362"/>
      <c r="R76" s="362"/>
      <c r="S76" s="362"/>
      <c r="T76" s="362"/>
      <c r="U76" s="362"/>
      <c r="V76" s="362"/>
      <c r="W76" s="362"/>
      <c r="X76" s="362"/>
      <c r="Y76" s="362"/>
      <c r="Z76" s="362"/>
      <c r="AA76" s="362"/>
      <c r="AB76" s="362"/>
      <c r="AC76" s="362"/>
      <c r="AD76" s="362"/>
      <c r="AE76" s="362"/>
      <c r="AF76" s="362"/>
      <c r="AG76" s="362"/>
      <c r="AH76" s="362"/>
      <c r="AI76" s="362"/>
      <c r="AJ76" s="362"/>
      <c r="AK76" s="362"/>
      <c r="AL76" s="362"/>
      <c r="AM76" s="362"/>
      <c r="AN76" s="362"/>
      <c r="AO76" s="362"/>
      <c r="AP76" s="362"/>
      <c r="AQ76" s="362"/>
      <c r="AR76" s="362"/>
      <c r="AS76" s="362"/>
      <c r="AT76" s="362"/>
      <c r="AU76" s="362"/>
      <c r="AV76" s="362"/>
      <c r="AW76" s="362"/>
      <c r="AX76" s="362"/>
      <c r="AY76" s="362"/>
      <c r="AZ76" s="362"/>
      <c r="BA76" s="362"/>
      <c r="BB76" s="362"/>
      <c r="BC76" s="362"/>
      <c r="BD76" s="362"/>
      <c r="BE76" s="362"/>
      <c r="BF76" s="362"/>
      <c r="BG76" s="362"/>
      <c r="BH76" s="362"/>
      <c r="BI76" s="362"/>
      <c r="BJ76" s="362"/>
      <c r="BK76" s="362"/>
      <c r="BL76" s="362"/>
      <c r="BM76" s="362"/>
      <c r="BN76" s="362"/>
      <c r="BO76" s="462"/>
      <c r="BP76" s="462"/>
      <c r="BQ76" s="462"/>
      <c r="BR76" s="462"/>
      <c r="BS76" s="462"/>
      <c r="BT76" s="462"/>
      <c r="BU76" s="462"/>
      <c r="BV76" s="462"/>
      <c r="BW76" s="462"/>
      <c r="BX76" s="462"/>
      <c r="BY76" s="462"/>
      <c r="BZ76" s="462"/>
      <c r="CA76" s="462"/>
      <c r="CB76" s="462"/>
      <c r="CC76" s="462"/>
      <c r="CD76" s="462"/>
      <c r="CE76" s="462"/>
      <c r="CF76" s="462"/>
      <c r="CG76" s="462"/>
      <c r="CH76" s="462"/>
      <c r="CI76" s="462"/>
      <c r="CJ76" s="462"/>
      <c r="CK76" s="462"/>
      <c r="CL76" s="462"/>
      <c r="CM76" s="462"/>
      <c r="CN76" s="462"/>
      <c r="CO76" s="462"/>
      <c r="CP76" s="462"/>
      <c r="CQ76" s="462"/>
      <c r="CR76" s="462"/>
      <c r="CS76" s="462"/>
      <c r="CT76" s="462"/>
      <c r="CU76" s="462"/>
      <c r="CV76" s="462"/>
      <c r="CW76" s="462"/>
      <c r="CX76" s="462"/>
      <c r="CY76" s="462"/>
      <c r="CZ76" s="462"/>
      <c r="DA76" s="462"/>
      <c r="DB76" s="462"/>
      <c r="DC76" s="462"/>
      <c r="DD76" s="462"/>
      <c r="DE76" s="462"/>
      <c r="DF76" s="462"/>
      <c r="DG76" s="462"/>
      <c r="DH76" s="462"/>
      <c r="DI76" s="462"/>
      <c r="DJ76" s="462"/>
      <c r="DK76" s="462"/>
      <c r="DL76" s="462"/>
      <c r="DM76" s="462"/>
      <c r="DN76" s="462"/>
      <c r="DO76" s="462"/>
      <c r="DP76" s="462"/>
      <c r="DQ76" s="462"/>
      <c r="DR76" s="462"/>
      <c r="DS76" s="462"/>
      <c r="DT76" s="462"/>
      <c r="DU76" s="462"/>
      <c r="DV76" s="462"/>
      <c r="DW76" s="462"/>
      <c r="DX76" s="462"/>
      <c r="DY76" s="462"/>
      <c r="DZ76" s="462"/>
      <c r="EA76" s="462"/>
      <c r="EB76" s="462"/>
      <c r="EC76" s="462"/>
      <c r="ED76" s="462"/>
      <c r="EE76" s="462"/>
      <c r="EF76" s="462"/>
      <c r="EG76" s="462"/>
      <c r="EH76" s="462"/>
      <c r="EI76" s="462"/>
      <c r="EJ76" s="462"/>
      <c r="EK76" s="462"/>
      <c r="EL76" s="462"/>
      <c r="EM76" s="462"/>
      <c r="EN76" s="462"/>
      <c r="EO76" s="462"/>
      <c r="EP76" s="462"/>
      <c r="EQ76" s="462"/>
      <c r="ER76" s="462"/>
      <c r="ES76" s="462"/>
      <c r="ET76" s="462"/>
      <c r="EU76" s="462"/>
      <c r="EV76" s="462"/>
      <c r="EW76" s="462"/>
      <c r="EX76" s="462"/>
      <c r="EY76" s="462"/>
      <c r="EZ76" s="462"/>
      <c r="FA76" s="462"/>
      <c r="FB76" s="462"/>
      <c r="FC76" s="462"/>
      <c r="FD76" s="462"/>
      <c r="FE76" s="462"/>
      <c r="FF76" s="462"/>
      <c r="FG76" s="462"/>
      <c r="FH76" s="462"/>
      <c r="FI76" s="462"/>
      <c r="FJ76" s="462"/>
      <c r="FK76" s="462"/>
      <c r="FL76" s="462"/>
      <c r="FM76" s="462"/>
      <c r="FN76" s="462"/>
      <c r="FO76" s="462"/>
      <c r="FP76" s="462"/>
      <c r="FQ76" s="462"/>
      <c r="FR76" s="462"/>
      <c r="FS76" s="462"/>
      <c r="FT76" s="462"/>
      <c r="FU76" s="462"/>
      <c r="FV76" s="462"/>
      <c r="FW76" s="462"/>
      <c r="FX76" s="462"/>
      <c r="FY76" s="462"/>
      <c r="FZ76" s="462"/>
      <c r="GA76" s="462"/>
      <c r="GB76" s="462"/>
      <c r="GC76" s="462"/>
      <c r="GD76" s="462"/>
      <c r="GE76" s="462"/>
      <c r="GF76" s="462"/>
      <c r="GG76" s="462"/>
      <c r="GH76" s="462"/>
      <c r="GI76" s="462"/>
      <c r="GJ76" s="462"/>
      <c r="GK76" s="462"/>
      <c r="GL76" s="462"/>
      <c r="GM76" s="462"/>
      <c r="GN76" s="462"/>
      <c r="GO76" s="462"/>
      <c r="GP76" s="462"/>
      <c r="GQ76" s="462"/>
      <c r="GR76" s="462"/>
      <c r="GS76" s="462"/>
      <c r="GT76" s="462"/>
      <c r="GU76" s="462"/>
      <c r="GV76" s="462"/>
      <c r="GW76" s="462"/>
      <c r="GX76" s="462"/>
      <c r="GY76" s="462"/>
      <c r="GZ76" s="462"/>
      <c r="HA76" s="462"/>
      <c r="HB76" s="462"/>
      <c r="HC76" s="462"/>
      <c r="HD76" s="462"/>
      <c r="HE76" s="462"/>
      <c r="HF76" s="462"/>
      <c r="HG76" s="462"/>
      <c r="HH76" s="462"/>
      <c r="HI76" s="462"/>
      <c r="HJ76" s="462"/>
      <c r="HK76" s="462"/>
      <c r="HL76" s="462"/>
      <c r="HM76" s="462"/>
      <c r="HN76" s="462"/>
      <c r="HO76" s="462"/>
      <c r="HP76" s="462"/>
      <c r="HQ76" s="462"/>
      <c r="HR76" s="462"/>
      <c r="HS76" s="462"/>
      <c r="HT76" s="462"/>
      <c r="HU76" s="462"/>
      <c r="HV76" s="462"/>
      <c r="HW76" s="462"/>
      <c r="HX76" s="462"/>
      <c r="HY76" s="462"/>
      <c r="HZ76" s="462"/>
      <c r="IA76" s="462"/>
      <c r="IB76" s="462"/>
      <c r="IC76" s="462"/>
      <c r="ID76" s="462"/>
      <c r="IE76" s="462"/>
      <c r="IF76" s="462"/>
      <c r="IG76" s="462"/>
      <c r="IH76" s="462"/>
      <c r="II76" s="462"/>
      <c r="IJ76" s="462"/>
      <c r="IK76" s="462"/>
      <c r="IL76" s="462"/>
      <c r="IM76" s="462"/>
      <c r="IN76" s="462"/>
      <c r="IO76" s="462"/>
      <c r="IP76" s="462"/>
      <c r="IQ76" s="462"/>
      <c r="IR76" s="462"/>
      <c r="IS76" s="462"/>
      <c r="IT76" s="462"/>
      <c r="IU76" s="462"/>
      <c r="IV76" s="462"/>
      <c r="IW76" s="462"/>
      <c r="IX76" s="462"/>
      <c r="IY76" s="462"/>
      <c r="IZ76" s="462"/>
      <c r="JA76" s="462"/>
      <c r="JB76" s="462"/>
      <c r="JC76" s="462"/>
      <c r="JD76" s="462"/>
      <c r="JE76" s="462"/>
      <c r="JF76" s="462"/>
      <c r="JG76" s="462"/>
      <c r="JH76" s="462"/>
      <c r="JI76" s="462"/>
      <c r="JJ76" s="462"/>
      <c r="JK76" s="462"/>
      <c r="JL76" s="462"/>
      <c r="JM76" s="462"/>
      <c r="JN76" s="462"/>
      <c r="JO76" s="462"/>
      <c r="JP76" s="462"/>
      <c r="JQ76" s="462"/>
      <c r="JR76" s="462"/>
      <c r="JS76" s="462"/>
      <c r="JT76" s="462"/>
      <c r="JU76" s="462"/>
      <c r="JV76" s="462"/>
      <c r="JW76" s="462"/>
      <c r="JX76" s="462"/>
      <c r="JY76" s="462"/>
      <c r="JZ76" s="462"/>
      <c r="KA76" s="462"/>
      <c r="KB76" s="462"/>
      <c r="KC76" s="462"/>
      <c r="KD76" s="462"/>
      <c r="KE76" s="462"/>
      <c r="KF76" s="462"/>
      <c r="KG76" s="462"/>
      <c r="KH76" s="462"/>
      <c r="KI76" s="462"/>
      <c r="KJ76" s="462"/>
      <c r="KK76" s="462"/>
      <c r="KL76" s="462"/>
      <c r="KM76" s="462"/>
      <c r="KN76" s="462"/>
      <c r="KO76" s="462"/>
      <c r="KP76" s="462"/>
      <c r="KQ76" s="462"/>
      <c r="KR76" s="462"/>
      <c r="KS76" s="462"/>
      <c r="KT76" s="462"/>
      <c r="KU76" s="462"/>
      <c r="KV76" s="462"/>
      <c r="KW76" s="462"/>
      <c r="KX76" s="462"/>
      <c r="KY76" s="462"/>
      <c r="KZ76" s="462"/>
      <c r="LA76" s="462"/>
      <c r="LB76" s="462"/>
      <c r="LC76" s="462"/>
      <c r="LD76" s="462"/>
      <c r="LE76" s="462"/>
      <c r="LF76" s="462"/>
      <c r="LG76" s="462"/>
      <c r="LH76" s="462"/>
      <c r="LI76" s="462"/>
      <c r="LJ76" s="462"/>
      <c r="LK76" s="462"/>
      <c r="LL76" s="462"/>
      <c r="LM76" s="462"/>
      <c r="LN76" s="462"/>
      <c r="LO76" s="462"/>
      <c r="LP76" s="462"/>
      <c r="LQ76" s="462"/>
      <c r="LR76" s="462"/>
      <c r="LS76" s="462"/>
      <c r="LT76" s="462"/>
      <c r="LU76" s="462"/>
      <c r="LV76" s="462"/>
      <c r="LW76" s="462"/>
      <c r="LX76" s="462"/>
      <c r="LY76" s="462"/>
      <c r="LZ76" s="462"/>
      <c r="MA76" s="462"/>
      <c r="MB76" s="462"/>
      <c r="MC76" s="462"/>
      <c r="MD76" s="462"/>
      <c r="ME76" s="462"/>
      <c r="MF76" s="462"/>
      <c r="MG76" s="462"/>
      <c r="MH76" s="462"/>
      <c r="MI76" s="462"/>
      <c r="MJ76" s="462"/>
      <c r="MK76" s="462"/>
      <c r="ML76" s="462"/>
      <c r="MM76" s="462"/>
      <c r="MN76" s="462"/>
      <c r="MO76" s="462"/>
      <c r="MP76" s="462"/>
      <c r="MQ76" s="462"/>
      <c r="MR76" s="462"/>
      <c r="MS76" s="462"/>
      <c r="MT76" s="462"/>
      <c r="MU76" s="462"/>
      <c r="MV76" s="462"/>
      <c r="MW76" s="462"/>
      <c r="MX76" s="462"/>
      <c r="MY76" s="462"/>
      <c r="MZ76" s="462"/>
      <c r="NA76" s="462"/>
      <c r="NB76" s="462"/>
      <c r="NC76" s="462"/>
      <c r="ND76" s="462"/>
      <c r="NE76" s="462"/>
      <c r="NF76" s="462"/>
      <c r="NG76" s="462"/>
      <c r="NH76" s="462"/>
      <c r="NI76" s="462"/>
      <c r="NJ76" s="462"/>
      <c r="NK76" s="462"/>
      <c r="NL76" s="462"/>
      <c r="NM76" s="462"/>
      <c r="NN76" s="462"/>
      <c r="NO76" s="462"/>
      <c r="NP76" s="462"/>
      <c r="NQ76" s="462"/>
      <c r="NR76" s="462"/>
      <c r="NS76" s="462"/>
      <c r="NT76" s="462"/>
      <c r="NU76" s="462"/>
      <c r="NV76" s="462"/>
      <c r="NW76" s="462"/>
      <c r="NX76" s="462"/>
      <c r="NY76" s="462"/>
      <c r="NZ76" s="462"/>
      <c r="OA76" s="462"/>
      <c r="OB76" s="462"/>
      <c r="OC76" s="462"/>
      <c r="OD76" s="462"/>
      <c r="OE76" s="462"/>
      <c r="OF76" s="462"/>
      <c r="OG76" s="462"/>
      <c r="OH76" s="462"/>
      <c r="OI76" s="462"/>
      <c r="OJ76" s="462"/>
      <c r="OK76" s="462"/>
      <c r="OL76" s="462"/>
      <c r="OM76" s="462"/>
      <c r="ON76" s="462"/>
      <c r="OO76" s="462"/>
      <c r="OP76" s="462"/>
      <c r="OQ76" s="462"/>
      <c r="OR76" s="462"/>
      <c r="OS76" s="462"/>
      <c r="OT76" s="462"/>
      <c r="OU76" s="462"/>
      <c r="OV76" s="462"/>
      <c r="OW76" s="462"/>
      <c r="OX76" s="462"/>
      <c r="OY76" s="462"/>
      <c r="OZ76" s="462"/>
      <c r="PA76" s="462"/>
      <c r="PB76" s="462"/>
      <c r="PC76" s="462"/>
      <c r="PD76" s="462"/>
      <c r="PE76" s="462"/>
      <c r="PF76" s="462"/>
      <c r="PG76" s="462"/>
      <c r="PH76" s="462"/>
      <c r="PI76" s="462"/>
      <c r="PJ76" s="462"/>
      <c r="PK76" s="462"/>
      <c r="PL76" s="462"/>
      <c r="PM76" s="462"/>
      <c r="PN76" s="462"/>
      <c r="PO76" s="462"/>
      <c r="PP76" s="462"/>
      <c r="PQ76" s="462"/>
      <c r="PR76" s="462"/>
      <c r="PS76" s="462"/>
      <c r="PT76" s="462"/>
      <c r="PU76" s="462"/>
      <c r="PV76" s="462"/>
      <c r="PW76" s="462"/>
      <c r="PX76" s="462"/>
      <c r="PY76" s="462"/>
      <c r="PZ76" s="462"/>
      <c r="QA76" s="462"/>
      <c r="QB76" s="462"/>
      <c r="QC76" s="462"/>
      <c r="QD76" s="462"/>
      <c r="QE76" s="462"/>
      <c r="QF76" s="462"/>
      <c r="QG76" s="462"/>
      <c r="QH76" s="462"/>
      <c r="QI76" s="462"/>
      <c r="QJ76" s="462"/>
      <c r="QK76" s="462"/>
      <c r="QL76" s="462"/>
      <c r="QM76" s="462"/>
      <c r="QN76" s="462"/>
      <c r="QO76" s="462"/>
      <c r="QP76" s="462"/>
      <c r="QQ76" s="462"/>
      <c r="QR76" s="462"/>
      <c r="QS76" s="462"/>
      <c r="QT76" s="462"/>
      <c r="QU76" s="462"/>
      <c r="QV76" s="462"/>
      <c r="QW76" s="462"/>
      <c r="QX76" s="462"/>
      <c r="QY76" s="462"/>
      <c r="QZ76" s="462"/>
      <c r="RA76" s="462"/>
      <c r="RB76" s="462"/>
      <c r="RC76" s="462"/>
      <c r="RD76" s="462"/>
      <c r="RE76" s="462"/>
      <c r="RF76" s="462"/>
      <c r="RG76" s="462"/>
      <c r="RH76" s="462"/>
      <c r="RI76" s="462"/>
      <c r="RJ76" s="462"/>
      <c r="RK76" s="462"/>
      <c r="RL76" s="462"/>
      <c r="RM76" s="462"/>
      <c r="RN76" s="462"/>
      <c r="RO76" s="462"/>
      <c r="RP76" s="462"/>
      <c r="RQ76" s="462"/>
      <c r="RR76" s="462"/>
      <c r="RS76" s="462"/>
      <c r="RT76" s="462"/>
      <c r="RU76" s="462"/>
      <c r="RV76" s="462"/>
      <c r="RW76" s="462"/>
      <c r="RX76" s="462"/>
      <c r="RY76" s="462"/>
      <c r="RZ76" s="462"/>
      <c r="SA76" s="462"/>
      <c r="SB76" s="462"/>
      <c r="SC76" s="462"/>
      <c r="SD76" s="462"/>
      <c r="SE76" s="462"/>
      <c r="SF76" s="462"/>
      <c r="SG76" s="462"/>
      <c r="SH76" s="462"/>
      <c r="SI76" s="462"/>
      <c r="SJ76" s="462"/>
      <c r="SK76" s="462"/>
      <c r="SL76" s="462"/>
      <c r="SM76" s="462"/>
      <c r="SN76" s="462"/>
      <c r="SO76" s="462"/>
      <c r="SP76" s="462"/>
      <c r="SQ76" s="462"/>
      <c r="SR76" s="462"/>
      <c r="SS76" s="462"/>
      <c r="ST76" s="462"/>
      <c r="SU76" s="462"/>
      <c r="SV76" s="462"/>
      <c r="SW76" s="462"/>
      <c r="SX76" s="462"/>
      <c r="SY76" s="462"/>
      <c r="SZ76" s="462"/>
      <c r="TA76" s="462"/>
      <c r="TB76" s="462"/>
      <c r="TC76" s="462"/>
      <c r="TD76" s="462"/>
      <c r="TE76" s="462"/>
      <c r="TF76" s="462"/>
      <c r="TG76" s="462"/>
      <c r="TH76" s="462"/>
      <c r="TI76" s="462"/>
      <c r="TJ76" s="462"/>
      <c r="TK76" s="462"/>
      <c r="TL76" s="462"/>
      <c r="TM76" s="462"/>
      <c r="TN76" s="462"/>
      <c r="TO76" s="462"/>
      <c r="TP76" s="462"/>
      <c r="TQ76" s="462"/>
      <c r="TR76" s="462"/>
      <c r="TS76" s="462"/>
      <c r="TT76" s="462"/>
      <c r="TU76" s="462"/>
      <c r="TV76" s="462"/>
      <c r="TW76" s="462"/>
      <c r="TX76" s="462"/>
      <c r="TY76" s="462"/>
      <c r="TZ76" s="462"/>
      <c r="UA76" s="462"/>
      <c r="UB76" s="462"/>
      <c r="UC76" s="462"/>
      <c r="UD76" s="462"/>
      <c r="UE76" s="462"/>
      <c r="UF76" s="462"/>
      <c r="UG76" s="462"/>
      <c r="UH76" s="462"/>
      <c r="UI76" s="462"/>
      <c r="UJ76" s="462"/>
      <c r="UK76" s="462"/>
      <c r="UL76" s="462"/>
      <c r="UM76" s="462"/>
      <c r="UN76" s="462"/>
      <c r="UO76" s="462"/>
      <c r="UP76" s="462"/>
      <c r="UQ76" s="462"/>
      <c r="UR76" s="462"/>
      <c r="US76" s="462"/>
      <c r="UT76" s="462"/>
      <c r="UU76" s="462"/>
      <c r="UV76" s="462"/>
      <c r="UW76" s="462"/>
      <c r="UX76" s="462"/>
      <c r="UY76" s="462"/>
      <c r="UZ76" s="462"/>
      <c r="VA76" s="462"/>
      <c r="VB76" s="462"/>
      <c r="VC76" s="462"/>
      <c r="VD76" s="462"/>
      <c r="VE76" s="462"/>
      <c r="VF76" s="462"/>
      <c r="VG76" s="462"/>
      <c r="VH76" s="462"/>
      <c r="VI76" s="462"/>
      <c r="VJ76" s="462"/>
      <c r="VK76" s="462"/>
      <c r="VL76" s="462"/>
      <c r="VM76" s="462"/>
      <c r="VN76" s="462"/>
      <c r="VO76" s="462"/>
      <c r="VP76" s="462"/>
      <c r="VQ76" s="462"/>
      <c r="VR76" s="462"/>
      <c r="VS76" s="462"/>
      <c r="VT76" s="462"/>
      <c r="VU76" s="462"/>
      <c r="VV76" s="462"/>
      <c r="VW76" s="462"/>
      <c r="VX76" s="462"/>
      <c r="VY76" s="462"/>
      <c r="VZ76" s="462"/>
      <c r="WA76" s="462"/>
      <c r="WB76" s="462"/>
      <c r="WC76" s="462"/>
      <c r="WD76" s="462"/>
      <c r="WE76" s="462"/>
      <c r="WF76" s="462"/>
      <c r="WG76" s="462"/>
      <c r="WH76" s="462"/>
      <c r="WI76" s="462"/>
      <c r="WJ76" s="462"/>
      <c r="WK76" s="462"/>
      <c r="WL76" s="462"/>
      <c r="WM76" s="462"/>
      <c r="WN76" s="462"/>
      <c r="WO76" s="462"/>
      <c r="WP76" s="462"/>
      <c r="WQ76" s="462"/>
      <c r="WR76" s="462"/>
      <c r="WS76" s="462"/>
      <c r="WT76" s="462"/>
      <c r="WU76" s="462"/>
      <c r="WV76" s="462"/>
      <c r="WW76" s="462"/>
      <c r="WX76" s="462"/>
      <c r="WY76" s="462"/>
      <c r="WZ76" s="462"/>
      <c r="XA76" s="462"/>
      <c r="XB76" s="462"/>
      <c r="XC76" s="462"/>
      <c r="XD76" s="462"/>
      <c r="XE76" s="462"/>
      <c r="XF76" s="462"/>
      <c r="XG76" s="462"/>
      <c r="XH76" s="462"/>
      <c r="XI76" s="462"/>
      <c r="XJ76" s="462"/>
      <c r="XK76" s="462"/>
      <c r="XL76" s="462"/>
      <c r="XM76" s="462"/>
      <c r="XN76" s="462"/>
      <c r="XO76" s="462"/>
      <c r="XP76" s="462"/>
      <c r="XQ76" s="462"/>
      <c r="XR76" s="462"/>
      <c r="XS76" s="462"/>
      <c r="XT76" s="462"/>
      <c r="XU76" s="462"/>
      <c r="XV76" s="462"/>
      <c r="XW76" s="462"/>
      <c r="XX76" s="462"/>
      <c r="XY76" s="462"/>
      <c r="XZ76" s="462"/>
      <c r="YA76" s="462"/>
      <c r="YB76" s="462"/>
      <c r="YC76" s="462"/>
      <c r="YD76" s="462"/>
      <c r="YE76" s="462"/>
      <c r="YF76" s="462"/>
      <c r="YG76" s="462"/>
      <c r="YH76" s="462"/>
      <c r="YI76" s="462"/>
      <c r="YJ76" s="462"/>
      <c r="YK76" s="462"/>
      <c r="YL76" s="462"/>
      <c r="YM76" s="462"/>
      <c r="YN76" s="462"/>
      <c r="YO76" s="462"/>
      <c r="YP76" s="462"/>
      <c r="YQ76" s="462"/>
      <c r="YR76" s="462"/>
      <c r="YS76" s="462"/>
      <c r="YT76" s="462"/>
      <c r="YU76" s="462"/>
      <c r="YV76" s="462"/>
      <c r="YW76" s="462"/>
      <c r="YX76" s="462"/>
      <c r="YY76" s="462"/>
      <c r="YZ76" s="462"/>
      <c r="ZA76" s="462"/>
      <c r="ZB76" s="462"/>
      <c r="ZC76" s="462"/>
      <c r="ZD76" s="462"/>
      <c r="ZE76" s="462"/>
      <c r="ZF76" s="462"/>
      <c r="ZG76" s="462"/>
      <c r="ZH76" s="462"/>
      <c r="ZI76" s="462"/>
      <c r="ZJ76" s="462"/>
      <c r="ZK76" s="462"/>
      <c r="ZL76" s="462"/>
      <c r="ZM76" s="462"/>
      <c r="ZN76" s="462"/>
      <c r="ZO76" s="462"/>
      <c r="ZP76" s="462"/>
      <c r="ZQ76" s="462"/>
      <c r="ZR76" s="462"/>
      <c r="ZS76" s="462"/>
      <c r="ZT76" s="462"/>
      <c r="ZU76" s="462"/>
      <c r="ZV76" s="462"/>
      <c r="ZW76" s="462"/>
      <c r="ZX76" s="462"/>
      <c r="ZY76" s="462"/>
      <c r="ZZ76" s="462"/>
      <c r="AAA76" s="462"/>
      <c r="AAB76" s="462"/>
      <c r="AAC76" s="462"/>
      <c r="AAD76" s="462"/>
      <c r="AAE76" s="462"/>
      <c r="AAF76" s="462"/>
      <c r="AAG76" s="462"/>
      <c r="AAH76" s="462"/>
      <c r="AAI76" s="462"/>
      <c r="AAJ76" s="462"/>
      <c r="AAK76" s="462"/>
      <c r="AAL76" s="462"/>
      <c r="AAM76" s="462"/>
      <c r="AAN76" s="462"/>
      <c r="AAO76" s="462"/>
      <c r="AAP76" s="462"/>
      <c r="AAQ76" s="462"/>
      <c r="AAR76" s="462"/>
      <c r="AAS76" s="462"/>
      <c r="AAT76" s="462"/>
      <c r="AAU76" s="462"/>
      <c r="AAV76" s="462"/>
      <c r="AAW76" s="462"/>
      <c r="AAX76" s="462"/>
      <c r="AAY76" s="462"/>
      <c r="AAZ76" s="462"/>
      <c r="ABA76" s="462"/>
      <c r="ABB76" s="462"/>
      <c r="ABC76" s="462"/>
      <c r="ABD76" s="462"/>
      <c r="ABE76" s="462"/>
      <c r="ABF76" s="462"/>
      <c r="ABG76" s="462"/>
      <c r="ABH76" s="462"/>
      <c r="ABI76" s="462"/>
      <c r="ABJ76" s="462"/>
      <c r="ABK76" s="462"/>
      <c r="ABL76" s="462"/>
      <c r="ABM76" s="462"/>
      <c r="ABN76" s="462"/>
      <c r="ABO76" s="462"/>
      <c r="ABP76" s="462"/>
      <c r="ABQ76" s="462"/>
      <c r="ABR76" s="462"/>
      <c r="ABS76" s="462"/>
      <c r="ABT76" s="462"/>
      <c r="ABU76" s="462"/>
      <c r="ABV76" s="462"/>
      <c r="ABW76" s="462"/>
      <c r="ABX76" s="462"/>
      <c r="ABY76" s="462"/>
      <c r="ABZ76" s="462"/>
      <c r="ACA76" s="462"/>
      <c r="ACB76" s="462"/>
      <c r="ACC76" s="462"/>
      <c r="ACD76" s="462"/>
      <c r="ACE76" s="462"/>
      <c r="ACF76" s="462"/>
      <c r="ACG76" s="462"/>
      <c r="ACH76" s="462"/>
      <c r="ACI76" s="462"/>
      <c r="ACJ76" s="462"/>
      <c r="ACK76" s="462"/>
      <c r="ACL76" s="462"/>
      <c r="ACM76" s="462"/>
      <c r="ACN76" s="462"/>
      <c r="ACO76" s="462"/>
      <c r="ACP76" s="462"/>
      <c r="ACQ76" s="462"/>
      <c r="ACR76" s="462"/>
      <c r="ACS76" s="462"/>
      <c r="ACT76" s="462"/>
      <c r="ACU76" s="462"/>
      <c r="ACV76" s="462"/>
      <c r="ACW76" s="462"/>
      <c r="ACX76" s="462"/>
      <c r="ACY76" s="462"/>
      <c r="ACZ76" s="462"/>
      <c r="ADA76" s="462"/>
      <c r="ADB76" s="462"/>
      <c r="ADC76" s="462"/>
      <c r="ADD76" s="462"/>
      <c r="ADE76" s="462"/>
      <c r="ADF76" s="462"/>
      <c r="ADG76" s="462"/>
      <c r="ADH76" s="462"/>
      <c r="ADI76" s="462"/>
      <c r="ADJ76" s="462"/>
      <c r="ADK76" s="462"/>
      <c r="ADL76" s="462"/>
      <c r="ADM76" s="462"/>
      <c r="ADN76" s="462"/>
      <c r="ADO76" s="462"/>
      <c r="ADP76" s="462"/>
      <c r="ADQ76" s="462"/>
      <c r="ADR76" s="462"/>
      <c r="ADS76" s="462"/>
      <c r="ADT76" s="462"/>
      <c r="ADU76" s="462"/>
      <c r="ADV76" s="462"/>
      <c r="ADW76" s="462"/>
      <c r="ADX76" s="462"/>
      <c r="ADY76" s="462"/>
      <c r="ADZ76" s="462"/>
      <c r="AEA76" s="462"/>
      <c r="AEB76" s="462"/>
      <c r="AEC76" s="462"/>
      <c r="AED76" s="462"/>
      <c r="AEE76" s="462"/>
      <c r="AEF76" s="462"/>
      <c r="AEG76" s="462"/>
      <c r="AEH76" s="462"/>
      <c r="AEI76" s="462"/>
      <c r="AEJ76" s="462"/>
      <c r="AEK76" s="462"/>
      <c r="AEL76" s="462"/>
      <c r="AEM76" s="462"/>
      <c r="AEN76" s="462"/>
      <c r="AEO76" s="462"/>
      <c r="AEP76" s="462"/>
      <c r="AEQ76" s="462"/>
      <c r="AER76" s="462"/>
      <c r="AES76" s="462"/>
      <c r="AET76" s="462"/>
      <c r="AEU76" s="462"/>
      <c r="AEV76" s="462"/>
      <c r="AEW76" s="462"/>
      <c r="AEX76" s="462"/>
      <c r="AEY76" s="462"/>
      <c r="AEZ76" s="462"/>
      <c r="AFA76" s="462"/>
      <c r="AFB76" s="462"/>
      <c r="AFC76" s="462"/>
      <c r="AFD76" s="462"/>
      <c r="AFE76" s="462"/>
      <c r="AFF76" s="462"/>
      <c r="AFG76" s="462"/>
      <c r="AFH76" s="462"/>
      <c r="AFI76" s="462"/>
      <c r="AFJ76" s="462"/>
      <c r="AFK76" s="462"/>
      <c r="AFL76" s="462"/>
      <c r="AFM76" s="462"/>
      <c r="AFN76" s="462"/>
      <c r="AFO76" s="462"/>
      <c r="AFP76" s="462"/>
      <c r="AFQ76" s="462"/>
      <c r="AFR76" s="462"/>
      <c r="AFS76" s="462"/>
      <c r="AFT76" s="462"/>
      <c r="AFU76" s="462"/>
    </row>
    <row r="77" spans="1:853">
      <c r="A77" s="164"/>
      <c r="B77" s="165"/>
      <c r="C77" s="167" t="s">
        <v>715</v>
      </c>
      <c r="D77" s="166"/>
      <c r="E77" s="206">
        <f t="shared" ref="E77:J77" si="44">SUM(E78:E79)</f>
        <v>0</v>
      </c>
      <c r="F77" s="206">
        <f t="shared" si="44"/>
        <v>0</v>
      </c>
      <c r="G77" s="206">
        <f t="shared" si="44"/>
        <v>0</v>
      </c>
      <c r="H77" s="206">
        <f t="shared" si="44"/>
        <v>0</v>
      </c>
      <c r="I77" s="206">
        <f t="shared" si="44"/>
        <v>0</v>
      </c>
      <c r="J77" s="206">
        <f t="shared" si="44"/>
        <v>0</v>
      </c>
      <c r="K77" s="206">
        <f>SUM(K78:K79)</f>
        <v>0</v>
      </c>
      <c r="L77" s="206">
        <f>SUM(L78:L79)</f>
        <v>0</v>
      </c>
      <c r="M77" s="206">
        <f t="shared" ref="M77:BN77" si="45">SUM(M78:M79)</f>
        <v>0</v>
      </c>
      <c r="N77" s="206">
        <f t="shared" si="45"/>
        <v>0</v>
      </c>
      <c r="O77" s="206">
        <f t="shared" si="45"/>
        <v>0</v>
      </c>
      <c r="P77" s="206">
        <f t="shared" si="45"/>
        <v>0</v>
      </c>
      <c r="Q77" s="206">
        <f t="shared" si="45"/>
        <v>0</v>
      </c>
      <c r="R77" s="206">
        <f t="shared" si="45"/>
        <v>0</v>
      </c>
      <c r="S77" s="206">
        <f t="shared" si="45"/>
        <v>0</v>
      </c>
      <c r="T77" s="206">
        <f t="shared" si="45"/>
        <v>0</v>
      </c>
      <c r="U77" s="206">
        <f t="shared" si="45"/>
        <v>0</v>
      </c>
      <c r="V77" s="206">
        <f t="shared" si="45"/>
        <v>0</v>
      </c>
      <c r="W77" s="206">
        <f>SUM(W78:W79)</f>
        <v>0</v>
      </c>
      <c r="X77" s="206">
        <f>SUM(X78:X79)</f>
        <v>0</v>
      </c>
      <c r="Y77" s="206">
        <f>SUM(Y78:Y79)</f>
        <v>0</v>
      </c>
      <c r="Z77" s="206">
        <f>SUM(Z78:Z79)</f>
        <v>0</v>
      </c>
      <c r="AA77" s="206">
        <f t="shared" si="45"/>
        <v>0</v>
      </c>
      <c r="AB77" s="206">
        <f t="shared" si="45"/>
        <v>0</v>
      </c>
      <c r="AC77" s="206">
        <f>SUM(AC78:AC79)</f>
        <v>0</v>
      </c>
      <c r="AD77" s="206">
        <f>SUM(AD78:AD79)</f>
        <v>0</v>
      </c>
      <c r="AE77" s="206">
        <f t="shared" si="45"/>
        <v>0</v>
      </c>
      <c r="AF77" s="206">
        <f t="shared" si="45"/>
        <v>0</v>
      </c>
      <c r="AG77" s="206">
        <f t="shared" si="45"/>
        <v>0</v>
      </c>
      <c r="AH77" s="206">
        <f t="shared" si="45"/>
        <v>0</v>
      </c>
      <c r="AI77" s="206">
        <f t="shared" si="45"/>
        <v>0</v>
      </c>
      <c r="AJ77" s="206">
        <f t="shared" si="45"/>
        <v>0</v>
      </c>
      <c r="AK77" s="206">
        <f t="shared" si="45"/>
        <v>0</v>
      </c>
      <c r="AL77" s="206">
        <f t="shared" si="45"/>
        <v>0</v>
      </c>
      <c r="AM77" s="206">
        <f t="shared" si="45"/>
        <v>0</v>
      </c>
      <c r="AN77" s="206">
        <f t="shared" si="45"/>
        <v>0</v>
      </c>
      <c r="AO77" s="206">
        <f t="shared" si="45"/>
        <v>0</v>
      </c>
      <c r="AP77" s="206">
        <f t="shared" si="45"/>
        <v>0</v>
      </c>
      <c r="AQ77" s="206">
        <f t="shared" si="45"/>
        <v>0</v>
      </c>
      <c r="AR77" s="206">
        <f t="shared" si="45"/>
        <v>0</v>
      </c>
      <c r="AS77" s="206">
        <f t="shared" si="45"/>
        <v>0</v>
      </c>
      <c r="AT77" s="206">
        <f t="shared" si="45"/>
        <v>0</v>
      </c>
      <c r="AU77" s="206">
        <f t="shared" si="45"/>
        <v>0</v>
      </c>
      <c r="AV77" s="206">
        <f t="shared" si="45"/>
        <v>0</v>
      </c>
      <c r="AW77" s="206">
        <f t="shared" si="45"/>
        <v>0</v>
      </c>
      <c r="AX77" s="206">
        <f t="shared" si="45"/>
        <v>0</v>
      </c>
      <c r="AY77" s="206">
        <f t="shared" si="45"/>
        <v>0</v>
      </c>
      <c r="AZ77" s="206">
        <f t="shared" si="45"/>
        <v>0</v>
      </c>
      <c r="BA77" s="206">
        <f t="shared" si="45"/>
        <v>0</v>
      </c>
      <c r="BB77" s="206">
        <f t="shared" si="45"/>
        <v>0</v>
      </c>
      <c r="BC77" s="206">
        <f t="shared" si="45"/>
        <v>0</v>
      </c>
      <c r="BD77" s="206">
        <f t="shared" si="45"/>
        <v>0</v>
      </c>
      <c r="BE77" s="206">
        <f t="shared" si="45"/>
        <v>0</v>
      </c>
      <c r="BF77" s="206">
        <f t="shared" si="45"/>
        <v>0</v>
      </c>
      <c r="BG77" s="206">
        <f t="shared" si="45"/>
        <v>0</v>
      </c>
      <c r="BH77" s="206">
        <f t="shared" si="45"/>
        <v>0</v>
      </c>
      <c r="BI77" s="206">
        <f t="shared" si="45"/>
        <v>0</v>
      </c>
      <c r="BJ77" s="206">
        <f t="shared" si="45"/>
        <v>0</v>
      </c>
      <c r="BK77" s="206">
        <f t="shared" si="45"/>
        <v>0</v>
      </c>
      <c r="BL77" s="206">
        <f t="shared" si="45"/>
        <v>0</v>
      </c>
      <c r="BM77" s="206">
        <f t="shared" si="45"/>
        <v>0</v>
      </c>
      <c r="BN77" s="206">
        <f t="shared" si="45"/>
        <v>0</v>
      </c>
    </row>
    <row r="78" spans="1:853" s="470" customFormat="1">
      <c r="A78" s="10"/>
      <c r="B78" s="21"/>
      <c r="C78" s="22"/>
      <c r="D78" s="11" t="s">
        <v>11</v>
      </c>
      <c r="E78" s="380">
        <f>SUMIF($G$2:$BN$2,E$2,($G78:$BN78))</f>
        <v>0</v>
      </c>
      <c r="F78" s="380">
        <f>SUMIF($G$2:$BN$2,F$2,($G78:$BN78))</f>
        <v>0</v>
      </c>
      <c r="G78" s="207">
        <v>0</v>
      </c>
      <c r="H78" s="207">
        <v>0</v>
      </c>
      <c r="I78" s="207">
        <v>0</v>
      </c>
      <c r="J78" s="207">
        <v>0</v>
      </c>
      <c r="K78" s="207">
        <v>0</v>
      </c>
      <c r="L78" s="207">
        <v>0</v>
      </c>
      <c r="M78" s="207">
        <v>0</v>
      </c>
      <c r="N78" s="207">
        <v>0</v>
      </c>
      <c r="O78" s="207">
        <v>0</v>
      </c>
      <c r="P78" s="207">
        <v>0</v>
      </c>
      <c r="Q78" s="207">
        <v>0</v>
      </c>
      <c r="R78" s="207">
        <v>0</v>
      </c>
      <c r="S78" s="207">
        <v>0</v>
      </c>
      <c r="T78" s="207">
        <v>0</v>
      </c>
      <c r="U78" s="207">
        <v>0</v>
      </c>
      <c r="V78" s="207">
        <v>0</v>
      </c>
      <c r="W78" s="207">
        <v>0</v>
      </c>
      <c r="X78" s="207">
        <v>0</v>
      </c>
      <c r="Y78" s="207">
        <v>0</v>
      </c>
      <c r="Z78" s="207">
        <v>0</v>
      </c>
      <c r="AA78" s="207">
        <v>0</v>
      </c>
      <c r="AB78" s="207">
        <v>0</v>
      </c>
      <c r="AC78" s="207">
        <v>0</v>
      </c>
      <c r="AD78" s="207">
        <v>0</v>
      </c>
      <c r="AE78" s="207">
        <v>0</v>
      </c>
      <c r="AF78" s="207">
        <v>0</v>
      </c>
      <c r="AG78" s="207">
        <v>0</v>
      </c>
      <c r="AH78" s="207">
        <v>0</v>
      </c>
      <c r="AI78" s="207">
        <v>0</v>
      </c>
      <c r="AJ78" s="207">
        <v>0</v>
      </c>
      <c r="AK78" s="207">
        <v>0</v>
      </c>
      <c r="AL78" s="207">
        <v>0</v>
      </c>
      <c r="AM78" s="207">
        <v>0</v>
      </c>
      <c r="AN78" s="207">
        <v>0</v>
      </c>
      <c r="AO78" s="207">
        <v>0</v>
      </c>
      <c r="AP78" s="207">
        <v>0</v>
      </c>
      <c r="AQ78" s="207">
        <v>0</v>
      </c>
      <c r="AR78" s="207">
        <v>0</v>
      </c>
      <c r="AS78" s="207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207"/>
      <c r="BE78" s="207"/>
      <c r="BF78" s="207"/>
      <c r="BG78" s="207"/>
      <c r="BH78" s="207"/>
      <c r="BI78" s="207"/>
      <c r="BJ78" s="207"/>
      <c r="BK78" s="207"/>
      <c r="BL78" s="207"/>
      <c r="BM78" s="207"/>
      <c r="BN78" s="207"/>
      <c r="BO78" s="460"/>
      <c r="BP78" s="460"/>
      <c r="BQ78" s="460"/>
      <c r="BR78" s="460"/>
      <c r="BS78" s="460"/>
      <c r="BT78" s="460"/>
      <c r="BU78" s="460"/>
      <c r="BV78" s="460"/>
      <c r="BW78" s="460"/>
      <c r="BX78" s="460"/>
      <c r="BY78" s="460"/>
      <c r="BZ78" s="460"/>
      <c r="CA78" s="460"/>
      <c r="CB78" s="460"/>
      <c r="CC78" s="460"/>
      <c r="CD78" s="460"/>
      <c r="CE78" s="460"/>
      <c r="CF78" s="460"/>
      <c r="CG78" s="460"/>
      <c r="CH78" s="460"/>
      <c r="CI78" s="460"/>
      <c r="CJ78" s="460"/>
      <c r="CK78" s="460"/>
      <c r="CL78" s="460"/>
      <c r="CM78" s="460"/>
      <c r="CN78" s="460"/>
      <c r="CO78" s="460"/>
      <c r="CP78" s="460"/>
      <c r="CQ78" s="460"/>
      <c r="CR78" s="460"/>
      <c r="CS78" s="460"/>
      <c r="CT78" s="460"/>
      <c r="CU78" s="460"/>
      <c r="CV78" s="460"/>
      <c r="CW78" s="460"/>
      <c r="CX78" s="460"/>
      <c r="CY78" s="460"/>
      <c r="CZ78" s="460"/>
      <c r="DA78" s="460"/>
      <c r="DB78" s="460"/>
      <c r="DC78" s="460"/>
      <c r="DD78" s="460"/>
      <c r="DE78" s="460"/>
      <c r="DF78" s="460"/>
      <c r="DG78" s="460"/>
      <c r="DH78" s="460"/>
      <c r="DI78" s="460"/>
      <c r="DJ78" s="460"/>
      <c r="DK78" s="460"/>
      <c r="DL78" s="460"/>
      <c r="DM78" s="460"/>
      <c r="DN78" s="460"/>
      <c r="DO78" s="460"/>
      <c r="DP78" s="460"/>
      <c r="DQ78" s="460"/>
      <c r="DR78" s="460"/>
      <c r="DS78" s="460"/>
      <c r="DT78" s="460"/>
      <c r="DU78" s="460"/>
      <c r="DV78" s="460"/>
      <c r="DW78" s="460"/>
      <c r="DX78" s="460"/>
      <c r="DY78" s="460"/>
      <c r="DZ78" s="460"/>
      <c r="EA78" s="460"/>
      <c r="EB78" s="460"/>
      <c r="EC78" s="460"/>
      <c r="ED78" s="460"/>
      <c r="EE78" s="460"/>
      <c r="EF78" s="460"/>
      <c r="EG78" s="460"/>
      <c r="EH78" s="460"/>
      <c r="EI78" s="460"/>
      <c r="EJ78" s="460"/>
      <c r="EK78" s="460"/>
      <c r="EL78" s="460"/>
      <c r="EM78" s="460"/>
      <c r="EN78" s="460"/>
      <c r="EO78" s="460"/>
      <c r="EP78" s="460"/>
      <c r="EQ78" s="460"/>
      <c r="ER78" s="460"/>
      <c r="ES78" s="460"/>
      <c r="ET78" s="460"/>
      <c r="EU78" s="460"/>
      <c r="EV78" s="460"/>
      <c r="EW78" s="460"/>
      <c r="EX78" s="460"/>
      <c r="EY78" s="460"/>
      <c r="EZ78" s="460"/>
      <c r="FA78" s="460"/>
      <c r="FB78" s="460"/>
      <c r="FC78" s="460"/>
      <c r="FD78" s="460"/>
      <c r="FE78" s="460"/>
      <c r="FF78" s="460"/>
      <c r="FG78" s="460"/>
      <c r="FH78" s="460"/>
      <c r="FI78" s="460"/>
      <c r="FJ78" s="460"/>
      <c r="FK78" s="460"/>
      <c r="FL78" s="460"/>
      <c r="FM78" s="460"/>
      <c r="FN78" s="460"/>
      <c r="FO78" s="460"/>
      <c r="FP78" s="460"/>
      <c r="FQ78" s="460"/>
      <c r="FR78" s="460"/>
      <c r="FS78" s="460"/>
      <c r="FT78" s="460"/>
      <c r="FU78" s="460"/>
      <c r="FV78" s="460"/>
      <c r="FW78" s="460"/>
      <c r="FX78" s="460"/>
      <c r="FY78" s="460"/>
      <c r="FZ78" s="460"/>
      <c r="GA78" s="460"/>
      <c r="GB78" s="460"/>
      <c r="GC78" s="460"/>
      <c r="GD78" s="460"/>
      <c r="GE78" s="460"/>
      <c r="GF78" s="460"/>
      <c r="GG78" s="460"/>
      <c r="GH78" s="460"/>
      <c r="GI78" s="460"/>
      <c r="GJ78" s="460"/>
      <c r="GK78" s="460"/>
      <c r="GL78" s="460"/>
      <c r="GM78" s="460"/>
      <c r="GN78" s="460"/>
      <c r="GO78" s="460"/>
      <c r="GP78" s="460"/>
      <c r="GQ78" s="460"/>
      <c r="GR78" s="460"/>
      <c r="GS78" s="460"/>
      <c r="GT78" s="460"/>
      <c r="GU78" s="460"/>
      <c r="GV78" s="460"/>
      <c r="GW78" s="460"/>
      <c r="GX78" s="460"/>
      <c r="GY78" s="460"/>
      <c r="GZ78" s="460"/>
      <c r="HA78" s="460"/>
      <c r="HB78" s="460"/>
      <c r="HC78" s="460"/>
      <c r="HD78" s="460"/>
      <c r="HE78" s="460"/>
      <c r="HF78" s="460"/>
      <c r="HG78" s="460"/>
      <c r="HH78" s="460"/>
      <c r="HI78" s="460"/>
      <c r="HJ78" s="460"/>
      <c r="HK78" s="460"/>
      <c r="HL78" s="460"/>
      <c r="HM78" s="460"/>
      <c r="HN78" s="460"/>
      <c r="HO78" s="460"/>
      <c r="HP78" s="460"/>
      <c r="HQ78" s="460"/>
      <c r="HR78" s="460"/>
      <c r="HS78" s="460"/>
      <c r="HT78" s="460"/>
      <c r="HU78" s="460"/>
      <c r="HV78" s="460"/>
      <c r="HW78" s="460"/>
      <c r="HX78" s="460"/>
      <c r="HY78" s="460"/>
      <c r="HZ78" s="460"/>
      <c r="IA78" s="460"/>
      <c r="IB78" s="460"/>
      <c r="IC78" s="460"/>
      <c r="ID78" s="460"/>
      <c r="IE78" s="460"/>
      <c r="IF78" s="460"/>
      <c r="IG78" s="460"/>
      <c r="IH78" s="460"/>
      <c r="II78" s="460"/>
      <c r="IJ78" s="460"/>
      <c r="IK78" s="460"/>
      <c r="IL78" s="460"/>
      <c r="IM78" s="460"/>
      <c r="IN78" s="460"/>
      <c r="IO78" s="460"/>
      <c r="IP78" s="460"/>
      <c r="IQ78" s="460"/>
      <c r="IR78" s="460"/>
      <c r="IS78" s="460"/>
      <c r="IT78" s="460"/>
      <c r="IU78" s="460"/>
      <c r="IV78" s="460"/>
      <c r="IW78" s="460"/>
      <c r="IX78" s="460"/>
      <c r="IY78" s="460"/>
      <c r="IZ78" s="460"/>
      <c r="JA78" s="460"/>
      <c r="JB78" s="460"/>
      <c r="JC78" s="460"/>
      <c r="JD78" s="460"/>
      <c r="JE78" s="460"/>
      <c r="JF78" s="460"/>
      <c r="JG78" s="460"/>
      <c r="JH78" s="460"/>
      <c r="JI78" s="460"/>
      <c r="JJ78" s="460"/>
      <c r="JK78" s="460"/>
      <c r="JL78" s="460"/>
      <c r="JM78" s="460"/>
      <c r="JN78" s="460"/>
      <c r="JO78" s="460"/>
      <c r="JP78" s="460"/>
      <c r="JQ78" s="460"/>
      <c r="JR78" s="460"/>
      <c r="JS78" s="460"/>
      <c r="JT78" s="460"/>
      <c r="JU78" s="460"/>
      <c r="JV78" s="460"/>
      <c r="JW78" s="460"/>
      <c r="JX78" s="460"/>
      <c r="JY78" s="460"/>
      <c r="JZ78" s="460"/>
      <c r="KA78" s="460"/>
      <c r="KB78" s="460"/>
      <c r="KC78" s="460"/>
      <c r="KD78" s="460"/>
      <c r="KE78" s="460"/>
      <c r="KF78" s="460"/>
      <c r="KG78" s="460"/>
      <c r="KH78" s="460"/>
      <c r="KI78" s="460"/>
      <c r="KJ78" s="460"/>
      <c r="KK78" s="460"/>
      <c r="KL78" s="460"/>
      <c r="KM78" s="460"/>
      <c r="KN78" s="460"/>
      <c r="KO78" s="460"/>
      <c r="KP78" s="460"/>
      <c r="KQ78" s="460"/>
      <c r="KR78" s="460"/>
      <c r="KS78" s="460"/>
      <c r="KT78" s="460"/>
      <c r="KU78" s="460"/>
      <c r="KV78" s="460"/>
      <c r="KW78" s="460"/>
      <c r="KX78" s="460"/>
      <c r="KY78" s="460"/>
      <c r="KZ78" s="460"/>
      <c r="LA78" s="460"/>
      <c r="LB78" s="460"/>
      <c r="LC78" s="460"/>
      <c r="LD78" s="460"/>
      <c r="LE78" s="460"/>
      <c r="LF78" s="460"/>
      <c r="LG78" s="460"/>
      <c r="LH78" s="460"/>
      <c r="LI78" s="460"/>
      <c r="LJ78" s="460"/>
      <c r="LK78" s="460"/>
      <c r="LL78" s="460"/>
      <c r="LM78" s="460"/>
      <c r="LN78" s="460"/>
      <c r="LO78" s="460"/>
      <c r="LP78" s="460"/>
      <c r="LQ78" s="460"/>
      <c r="LR78" s="460"/>
      <c r="LS78" s="460"/>
      <c r="LT78" s="460"/>
      <c r="LU78" s="460"/>
      <c r="LV78" s="460"/>
      <c r="LW78" s="460"/>
      <c r="LX78" s="460"/>
      <c r="LY78" s="460"/>
      <c r="LZ78" s="460"/>
      <c r="MA78" s="460"/>
      <c r="MB78" s="460"/>
      <c r="MC78" s="460"/>
      <c r="MD78" s="460"/>
      <c r="ME78" s="460"/>
      <c r="MF78" s="460"/>
      <c r="MG78" s="460"/>
      <c r="MH78" s="460"/>
      <c r="MI78" s="460"/>
      <c r="MJ78" s="460"/>
      <c r="MK78" s="460"/>
      <c r="ML78" s="460"/>
      <c r="MM78" s="460"/>
      <c r="MN78" s="460"/>
      <c r="MO78" s="460"/>
      <c r="MP78" s="460"/>
      <c r="MQ78" s="460"/>
      <c r="MR78" s="460"/>
      <c r="MS78" s="460"/>
      <c r="MT78" s="460"/>
      <c r="MU78" s="460"/>
      <c r="MV78" s="460"/>
      <c r="MW78" s="460"/>
      <c r="MX78" s="460"/>
      <c r="MY78" s="460"/>
      <c r="MZ78" s="460"/>
      <c r="NA78" s="460"/>
      <c r="NB78" s="460"/>
      <c r="NC78" s="460"/>
      <c r="ND78" s="460"/>
      <c r="NE78" s="460"/>
      <c r="NF78" s="460"/>
      <c r="NG78" s="460"/>
      <c r="NH78" s="460"/>
      <c r="NI78" s="460"/>
      <c r="NJ78" s="460"/>
      <c r="NK78" s="460"/>
      <c r="NL78" s="460"/>
      <c r="NM78" s="460"/>
      <c r="NN78" s="460"/>
      <c r="NO78" s="460"/>
      <c r="NP78" s="460"/>
      <c r="NQ78" s="460"/>
      <c r="NR78" s="460"/>
      <c r="NS78" s="460"/>
      <c r="NT78" s="460"/>
      <c r="NU78" s="460"/>
      <c r="NV78" s="460"/>
      <c r="NW78" s="460"/>
      <c r="NX78" s="460"/>
      <c r="NY78" s="460"/>
      <c r="NZ78" s="460"/>
      <c r="OA78" s="460"/>
      <c r="OB78" s="460"/>
      <c r="OC78" s="460"/>
      <c r="OD78" s="460"/>
      <c r="OE78" s="460"/>
      <c r="OF78" s="460"/>
      <c r="OG78" s="460"/>
      <c r="OH78" s="460"/>
      <c r="OI78" s="460"/>
      <c r="OJ78" s="460"/>
      <c r="OK78" s="460"/>
      <c r="OL78" s="460"/>
      <c r="OM78" s="460"/>
      <c r="ON78" s="460"/>
      <c r="OO78" s="460"/>
      <c r="OP78" s="460"/>
      <c r="OQ78" s="460"/>
      <c r="OR78" s="460"/>
      <c r="OS78" s="460"/>
      <c r="OT78" s="460"/>
      <c r="OU78" s="460"/>
      <c r="OV78" s="460"/>
      <c r="OW78" s="460"/>
      <c r="OX78" s="460"/>
      <c r="OY78" s="460"/>
      <c r="OZ78" s="460"/>
      <c r="PA78" s="460"/>
      <c r="PB78" s="460"/>
      <c r="PC78" s="460"/>
      <c r="PD78" s="460"/>
      <c r="PE78" s="460"/>
      <c r="PF78" s="460"/>
      <c r="PG78" s="460"/>
      <c r="PH78" s="460"/>
      <c r="PI78" s="460"/>
      <c r="PJ78" s="460"/>
      <c r="PK78" s="460"/>
      <c r="PL78" s="460"/>
      <c r="PM78" s="460"/>
      <c r="PN78" s="460"/>
      <c r="PO78" s="460"/>
      <c r="PP78" s="460"/>
      <c r="PQ78" s="460"/>
      <c r="PR78" s="460"/>
      <c r="PS78" s="460"/>
      <c r="PT78" s="460"/>
      <c r="PU78" s="460"/>
      <c r="PV78" s="460"/>
      <c r="PW78" s="460"/>
      <c r="PX78" s="460"/>
      <c r="PY78" s="460"/>
      <c r="PZ78" s="460"/>
      <c r="QA78" s="460"/>
      <c r="QB78" s="460"/>
      <c r="QC78" s="460"/>
      <c r="QD78" s="460"/>
      <c r="QE78" s="460"/>
      <c r="QF78" s="460"/>
      <c r="QG78" s="460"/>
      <c r="QH78" s="460"/>
      <c r="QI78" s="460"/>
      <c r="QJ78" s="460"/>
      <c r="QK78" s="460"/>
      <c r="QL78" s="460"/>
      <c r="QM78" s="460"/>
      <c r="QN78" s="460"/>
      <c r="QO78" s="460"/>
      <c r="QP78" s="460"/>
      <c r="QQ78" s="460"/>
      <c r="QR78" s="460"/>
      <c r="QS78" s="460"/>
      <c r="QT78" s="460"/>
      <c r="QU78" s="460"/>
      <c r="QV78" s="460"/>
      <c r="QW78" s="460"/>
      <c r="QX78" s="460"/>
      <c r="QY78" s="460"/>
      <c r="QZ78" s="460"/>
      <c r="RA78" s="460"/>
      <c r="RB78" s="460"/>
      <c r="RC78" s="460"/>
      <c r="RD78" s="460"/>
      <c r="RE78" s="460"/>
      <c r="RF78" s="460"/>
      <c r="RG78" s="460"/>
      <c r="RH78" s="460"/>
      <c r="RI78" s="460"/>
      <c r="RJ78" s="460"/>
      <c r="RK78" s="460"/>
      <c r="RL78" s="460"/>
      <c r="RM78" s="460"/>
      <c r="RN78" s="460"/>
      <c r="RO78" s="460"/>
      <c r="RP78" s="460"/>
      <c r="RQ78" s="460"/>
      <c r="RR78" s="460"/>
      <c r="RS78" s="460"/>
      <c r="RT78" s="460"/>
      <c r="RU78" s="460"/>
      <c r="RV78" s="460"/>
      <c r="RW78" s="460"/>
      <c r="RX78" s="460"/>
      <c r="RY78" s="460"/>
      <c r="RZ78" s="460"/>
      <c r="SA78" s="460"/>
      <c r="SB78" s="460"/>
      <c r="SC78" s="460"/>
      <c r="SD78" s="460"/>
      <c r="SE78" s="460"/>
      <c r="SF78" s="460"/>
      <c r="SG78" s="460"/>
      <c r="SH78" s="460"/>
      <c r="SI78" s="460"/>
      <c r="SJ78" s="460"/>
      <c r="SK78" s="460"/>
      <c r="SL78" s="460"/>
      <c r="SM78" s="460"/>
      <c r="SN78" s="460"/>
      <c r="SO78" s="460"/>
      <c r="SP78" s="460"/>
      <c r="SQ78" s="460"/>
      <c r="SR78" s="460"/>
      <c r="SS78" s="460"/>
      <c r="ST78" s="460"/>
      <c r="SU78" s="460"/>
      <c r="SV78" s="460"/>
      <c r="SW78" s="460"/>
      <c r="SX78" s="460"/>
      <c r="SY78" s="460"/>
      <c r="SZ78" s="460"/>
      <c r="TA78" s="460"/>
      <c r="TB78" s="460"/>
      <c r="TC78" s="460"/>
      <c r="TD78" s="460"/>
      <c r="TE78" s="460"/>
      <c r="TF78" s="460"/>
      <c r="TG78" s="460"/>
      <c r="TH78" s="460"/>
      <c r="TI78" s="460"/>
      <c r="TJ78" s="460"/>
      <c r="TK78" s="460"/>
      <c r="TL78" s="460"/>
      <c r="TM78" s="460"/>
      <c r="TN78" s="460"/>
      <c r="TO78" s="460"/>
      <c r="TP78" s="460"/>
      <c r="TQ78" s="460"/>
      <c r="TR78" s="460"/>
      <c r="TS78" s="460"/>
      <c r="TT78" s="460"/>
      <c r="TU78" s="460"/>
      <c r="TV78" s="460"/>
      <c r="TW78" s="460"/>
      <c r="TX78" s="460"/>
      <c r="TY78" s="460"/>
      <c r="TZ78" s="460"/>
      <c r="UA78" s="460"/>
      <c r="UB78" s="460"/>
      <c r="UC78" s="460"/>
      <c r="UD78" s="460"/>
      <c r="UE78" s="460"/>
      <c r="UF78" s="460"/>
      <c r="UG78" s="460"/>
      <c r="UH78" s="460"/>
      <c r="UI78" s="460"/>
      <c r="UJ78" s="460"/>
      <c r="UK78" s="460"/>
      <c r="UL78" s="460"/>
      <c r="UM78" s="460"/>
      <c r="UN78" s="460"/>
      <c r="UO78" s="460"/>
      <c r="UP78" s="460"/>
      <c r="UQ78" s="460"/>
      <c r="UR78" s="460"/>
      <c r="US78" s="460"/>
      <c r="UT78" s="460"/>
      <c r="UU78" s="460"/>
      <c r="UV78" s="460"/>
      <c r="UW78" s="460"/>
      <c r="UX78" s="460"/>
      <c r="UY78" s="460"/>
      <c r="UZ78" s="460"/>
      <c r="VA78" s="460"/>
      <c r="VB78" s="460"/>
      <c r="VC78" s="460"/>
      <c r="VD78" s="460"/>
      <c r="VE78" s="460"/>
      <c r="VF78" s="460"/>
      <c r="VG78" s="460"/>
      <c r="VH78" s="460"/>
      <c r="VI78" s="460"/>
      <c r="VJ78" s="460"/>
      <c r="VK78" s="460"/>
      <c r="VL78" s="460"/>
      <c r="VM78" s="460"/>
      <c r="VN78" s="460"/>
      <c r="VO78" s="460"/>
      <c r="VP78" s="460"/>
      <c r="VQ78" s="460"/>
      <c r="VR78" s="460"/>
      <c r="VS78" s="460"/>
      <c r="VT78" s="460"/>
      <c r="VU78" s="460"/>
      <c r="VV78" s="460"/>
      <c r="VW78" s="460"/>
      <c r="VX78" s="460"/>
      <c r="VY78" s="460"/>
      <c r="VZ78" s="460"/>
      <c r="WA78" s="460"/>
      <c r="WB78" s="460"/>
      <c r="WC78" s="460"/>
      <c r="WD78" s="460"/>
      <c r="WE78" s="460"/>
      <c r="WF78" s="460"/>
      <c r="WG78" s="460"/>
      <c r="WH78" s="460"/>
      <c r="WI78" s="460"/>
      <c r="WJ78" s="460"/>
      <c r="WK78" s="460"/>
      <c r="WL78" s="460"/>
      <c r="WM78" s="460"/>
      <c r="WN78" s="460"/>
      <c r="WO78" s="460"/>
      <c r="WP78" s="460"/>
      <c r="WQ78" s="460"/>
      <c r="WR78" s="460"/>
      <c r="WS78" s="460"/>
      <c r="WT78" s="460"/>
      <c r="WU78" s="460"/>
      <c r="WV78" s="460"/>
      <c r="WW78" s="460"/>
      <c r="WX78" s="460"/>
      <c r="WY78" s="460"/>
      <c r="WZ78" s="460"/>
      <c r="XA78" s="460"/>
      <c r="XB78" s="460"/>
      <c r="XC78" s="460"/>
      <c r="XD78" s="460"/>
      <c r="XE78" s="460"/>
      <c r="XF78" s="460"/>
      <c r="XG78" s="460"/>
      <c r="XH78" s="460"/>
      <c r="XI78" s="460"/>
      <c r="XJ78" s="460"/>
      <c r="XK78" s="460"/>
      <c r="XL78" s="460"/>
      <c r="XM78" s="460"/>
      <c r="XN78" s="460"/>
      <c r="XO78" s="460"/>
      <c r="XP78" s="460"/>
      <c r="XQ78" s="460"/>
      <c r="XR78" s="460"/>
      <c r="XS78" s="460"/>
      <c r="XT78" s="460"/>
      <c r="XU78" s="460"/>
      <c r="XV78" s="460"/>
      <c r="XW78" s="460"/>
      <c r="XX78" s="460"/>
      <c r="XY78" s="460"/>
      <c r="XZ78" s="460"/>
      <c r="YA78" s="460"/>
      <c r="YB78" s="460"/>
      <c r="YC78" s="460"/>
      <c r="YD78" s="460"/>
      <c r="YE78" s="460"/>
      <c r="YF78" s="460"/>
      <c r="YG78" s="460"/>
      <c r="YH78" s="460"/>
      <c r="YI78" s="460"/>
      <c r="YJ78" s="460"/>
      <c r="YK78" s="460"/>
      <c r="YL78" s="460"/>
      <c r="YM78" s="460"/>
      <c r="YN78" s="460"/>
      <c r="YO78" s="460"/>
      <c r="YP78" s="460"/>
      <c r="YQ78" s="460"/>
      <c r="YR78" s="460"/>
      <c r="YS78" s="460"/>
      <c r="YT78" s="460"/>
      <c r="YU78" s="460"/>
      <c r="YV78" s="460"/>
      <c r="YW78" s="460"/>
      <c r="YX78" s="460"/>
      <c r="YY78" s="460"/>
      <c r="YZ78" s="460"/>
      <c r="ZA78" s="460"/>
      <c r="ZB78" s="460"/>
      <c r="ZC78" s="460"/>
      <c r="ZD78" s="460"/>
      <c r="ZE78" s="460"/>
      <c r="ZF78" s="460"/>
      <c r="ZG78" s="460"/>
      <c r="ZH78" s="460"/>
      <c r="ZI78" s="460"/>
      <c r="ZJ78" s="460"/>
      <c r="ZK78" s="460"/>
      <c r="ZL78" s="460"/>
      <c r="ZM78" s="460"/>
      <c r="ZN78" s="460"/>
      <c r="ZO78" s="460"/>
      <c r="ZP78" s="460"/>
      <c r="ZQ78" s="460"/>
      <c r="ZR78" s="460"/>
      <c r="ZS78" s="460"/>
      <c r="ZT78" s="460"/>
      <c r="ZU78" s="460"/>
      <c r="ZV78" s="460"/>
      <c r="ZW78" s="460"/>
      <c r="ZX78" s="460"/>
      <c r="ZY78" s="460"/>
      <c r="ZZ78" s="460"/>
      <c r="AAA78" s="460"/>
      <c r="AAB78" s="460"/>
      <c r="AAC78" s="460"/>
      <c r="AAD78" s="460"/>
      <c r="AAE78" s="460"/>
      <c r="AAF78" s="460"/>
      <c r="AAG78" s="460"/>
      <c r="AAH78" s="460"/>
      <c r="AAI78" s="460"/>
      <c r="AAJ78" s="460"/>
      <c r="AAK78" s="460"/>
      <c r="AAL78" s="460"/>
      <c r="AAM78" s="460"/>
      <c r="AAN78" s="460"/>
      <c r="AAO78" s="460"/>
      <c r="AAP78" s="460"/>
      <c r="AAQ78" s="460"/>
      <c r="AAR78" s="460"/>
      <c r="AAS78" s="460"/>
      <c r="AAT78" s="460"/>
      <c r="AAU78" s="460"/>
      <c r="AAV78" s="460"/>
      <c r="AAW78" s="460"/>
      <c r="AAX78" s="460"/>
      <c r="AAY78" s="460"/>
      <c r="AAZ78" s="460"/>
      <c r="ABA78" s="460"/>
      <c r="ABB78" s="460"/>
      <c r="ABC78" s="460"/>
      <c r="ABD78" s="460"/>
      <c r="ABE78" s="460"/>
      <c r="ABF78" s="460"/>
      <c r="ABG78" s="460"/>
      <c r="ABH78" s="460"/>
      <c r="ABI78" s="460"/>
      <c r="ABJ78" s="460"/>
      <c r="ABK78" s="460"/>
      <c r="ABL78" s="460"/>
      <c r="ABM78" s="460"/>
      <c r="ABN78" s="460"/>
      <c r="ABO78" s="460"/>
      <c r="ABP78" s="460"/>
      <c r="ABQ78" s="460"/>
      <c r="ABR78" s="460"/>
      <c r="ABS78" s="460"/>
      <c r="ABT78" s="460"/>
      <c r="ABU78" s="460"/>
      <c r="ABV78" s="460"/>
      <c r="ABW78" s="460"/>
      <c r="ABX78" s="460"/>
      <c r="ABY78" s="460"/>
      <c r="ABZ78" s="460"/>
      <c r="ACA78" s="460"/>
      <c r="ACB78" s="460"/>
      <c r="ACC78" s="460"/>
      <c r="ACD78" s="460"/>
      <c r="ACE78" s="460"/>
      <c r="ACF78" s="460"/>
      <c r="ACG78" s="460"/>
      <c r="ACH78" s="460"/>
      <c r="ACI78" s="460"/>
      <c r="ACJ78" s="460"/>
      <c r="ACK78" s="460"/>
      <c r="ACL78" s="460"/>
      <c r="ACM78" s="460"/>
      <c r="ACN78" s="460"/>
      <c r="ACO78" s="460"/>
      <c r="ACP78" s="460"/>
      <c r="ACQ78" s="460"/>
      <c r="ACR78" s="460"/>
      <c r="ACS78" s="460"/>
      <c r="ACT78" s="460"/>
      <c r="ACU78" s="460"/>
      <c r="ACV78" s="460"/>
      <c r="ACW78" s="460"/>
      <c r="ACX78" s="460"/>
      <c r="ACY78" s="460"/>
      <c r="ACZ78" s="460"/>
      <c r="ADA78" s="460"/>
      <c r="ADB78" s="460"/>
      <c r="ADC78" s="460"/>
      <c r="ADD78" s="460"/>
      <c r="ADE78" s="460"/>
      <c r="ADF78" s="460"/>
      <c r="ADG78" s="460"/>
      <c r="ADH78" s="460"/>
      <c r="ADI78" s="460"/>
      <c r="ADJ78" s="460"/>
      <c r="ADK78" s="460"/>
      <c r="ADL78" s="460"/>
      <c r="ADM78" s="460"/>
      <c r="ADN78" s="460"/>
      <c r="ADO78" s="460"/>
      <c r="ADP78" s="460"/>
      <c r="ADQ78" s="460"/>
      <c r="ADR78" s="460"/>
      <c r="ADS78" s="460"/>
      <c r="ADT78" s="460"/>
      <c r="ADU78" s="460"/>
      <c r="ADV78" s="460"/>
      <c r="ADW78" s="460"/>
      <c r="ADX78" s="460"/>
      <c r="ADY78" s="460"/>
      <c r="ADZ78" s="460"/>
      <c r="AEA78" s="460"/>
      <c r="AEB78" s="460"/>
      <c r="AEC78" s="460"/>
      <c r="AED78" s="460"/>
      <c r="AEE78" s="460"/>
      <c r="AEF78" s="460"/>
      <c r="AEG78" s="460"/>
      <c r="AEH78" s="460"/>
      <c r="AEI78" s="460"/>
      <c r="AEJ78" s="460"/>
      <c r="AEK78" s="460"/>
      <c r="AEL78" s="460"/>
      <c r="AEM78" s="460"/>
      <c r="AEN78" s="460"/>
      <c r="AEO78" s="460"/>
      <c r="AEP78" s="460"/>
      <c r="AEQ78" s="460"/>
      <c r="AER78" s="460"/>
      <c r="AES78" s="460"/>
      <c r="AET78" s="460"/>
      <c r="AEU78" s="460"/>
      <c r="AEV78" s="460"/>
      <c r="AEW78" s="460"/>
      <c r="AEX78" s="460"/>
      <c r="AEY78" s="460"/>
      <c r="AEZ78" s="460"/>
      <c r="AFA78" s="460"/>
      <c r="AFB78" s="460"/>
      <c r="AFC78" s="460"/>
      <c r="AFD78" s="460"/>
      <c r="AFE78" s="460"/>
      <c r="AFF78" s="460"/>
      <c r="AFG78" s="460"/>
      <c r="AFH78" s="460"/>
      <c r="AFI78" s="460"/>
      <c r="AFJ78" s="460"/>
      <c r="AFK78" s="460"/>
      <c r="AFL78" s="460"/>
      <c r="AFM78" s="460"/>
      <c r="AFN78" s="460"/>
      <c r="AFO78" s="460"/>
      <c r="AFP78" s="460"/>
      <c r="AFQ78" s="460"/>
      <c r="AFR78" s="460"/>
      <c r="AFS78" s="460"/>
      <c r="AFT78" s="460"/>
      <c r="AFU78" s="460"/>
    </row>
    <row r="79" spans="1:853" s="469" customFormat="1">
      <c r="A79" s="10"/>
      <c r="B79" s="21"/>
      <c r="C79" s="22"/>
      <c r="D79" s="11" t="s">
        <v>12</v>
      </c>
      <c r="E79" s="362"/>
      <c r="F79" s="362"/>
      <c r="G79" s="362"/>
      <c r="H79" s="362"/>
      <c r="I79" s="362"/>
      <c r="J79" s="362"/>
      <c r="K79" s="362"/>
      <c r="L79" s="362"/>
      <c r="M79" s="362"/>
      <c r="N79" s="362"/>
      <c r="O79" s="362"/>
      <c r="P79" s="362"/>
      <c r="Q79" s="362"/>
      <c r="R79" s="362"/>
      <c r="S79" s="362"/>
      <c r="T79" s="362"/>
      <c r="U79" s="362"/>
      <c r="V79" s="362"/>
      <c r="W79" s="362"/>
      <c r="X79" s="362"/>
      <c r="Y79" s="362"/>
      <c r="Z79" s="362"/>
      <c r="AA79" s="362"/>
      <c r="AB79" s="362"/>
      <c r="AC79" s="362"/>
      <c r="AD79" s="362"/>
      <c r="AE79" s="362"/>
      <c r="AF79" s="362"/>
      <c r="AG79" s="362"/>
      <c r="AH79" s="362"/>
      <c r="AI79" s="362"/>
      <c r="AJ79" s="362"/>
      <c r="AK79" s="362"/>
      <c r="AL79" s="362"/>
      <c r="AM79" s="362"/>
      <c r="AN79" s="362"/>
      <c r="AO79" s="362"/>
      <c r="AP79" s="362"/>
      <c r="AQ79" s="362"/>
      <c r="AR79" s="362"/>
      <c r="AS79" s="362"/>
      <c r="AT79" s="362"/>
      <c r="AU79" s="362"/>
      <c r="AV79" s="362"/>
      <c r="AW79" s="362"/>
      <c r="AX79" s="362"/>
      <c r="AY79" s="362"/>
      <c r="AZ79" s="362"/>
      <c r="BA79" s="362"/>
      <c r="BB79" s="362"/>
      <c r="BC79" s="362"/>
      <c r="BD79" s="362"/>
      <c r="BE79" s="362"/>
      <c r="BF79" s="362"/>
      <c r="BG79" s="362"/>
      <c r="BH79" s="362"/>
      <c r="BI79" s="362"/>
      <c r="BJ79" s="362"/>
      <c r="BK79" s="362"/>
      <c r="BL79" s="362"/>
      <c r="BM79" s="362"/>
      <c r="BN79" s="362"/>
      <c r="BO79" s="462"/>
      <c r="BP79" s="462"/>
      <c r="BQ79" s="462"/>
      <c r="BR79" s="462"/>
      <c r="BS79" s="462"/>
      <c r="BT79" s="462"/>
      <c r="BU79" s="462"/>
      <c r="BV79" s="462"/>
      <c r="BW79" s="462"/>
      <c r="BX79" s="462"/>
      <c r="BY79" s="462"/>
      <c r="BZ79" s="462"/>
      <c r="CA79" s="462"/>
      <c r="CB79" s="462"/>
      <c r="CC79" s="462"/>
      <c r="CD79" s="462"/>
      <c r="CE79" s="462"/>
      <c r="CF79" s="462"/>
      <c r="CG79" s="462"/>
      <c r="CH79" s="462"/>
      <c r="CI79" s="462"/>
      <c r="CJ79" s="462"/>
      <c r="CK79" s="462"/>
      <c r="CL79" s="462"/>
      <c r="CM79" s="462"/>
      <c r="CN79" s="462"/>
      <c r="CO79" s="462"/>
      <c r="CP79" s="462"/>
      <c r="CQ79" s="462"/>
      <c r="CR79" s="462"/>
      <c r="CS79" s="462"/>
      <c r="CT79" s="462"/>
      <c r="CU79" s="462"/>
      <c r="CV79" s="462"/>
      <c r="CW79" s="462"/>
      <c r="CX79" s="462"/>
      <c r="CY79" s="462"/>
      <c r="CZ79" s="462"/>
      <c r="DA79" s="462"/>
      <c r="DB79" s="462"/>
      <c r="DC79" s="462"/>
      <c r="DD79" s="462"/>
      <c r="DE79" s="462"/>
      <c r="DF79" s="462"/>
      <c r="DG79" s="462"/>
      <c r="DH79" s="462"/>
      <c r="DI79" s="462"/>
      <c r="DJ79" s="462"/>
      <c r="DK79" s="462"/>
      <c r="DL79" s="462"/>
      <c r="DM79" s="462"/>
      <c r="DN79" s="462"/>
      <c r="DO79" s="462"/>
      <c r="DP79" s="462"/>
      <c r="DQ79" s="462"/>
      <c r="DR79" s="462"/>
      <c r="DS79" s="462"/>
      <c r="DT79" s="462"/>
      <c r="DU79" s="462"/>
      <c r="DV79" s="462"/>
      <c r="DW79" s="462"/>
      <c r="DX79" s="462"/>
      <c r="DY79" s="462"/>
      <c r="DZ79" s="462"/>
      <c r="EA79" s="462"/>
      <c r="EB79" s="462"/>
      <c r="EC79" s="462"/>
      <c r="ED79" s="462"/>
      <c r="EE79" s="462"/>
      <c r="EF79" s="462"/>
      <c r="EG79" s="462"/>
      <c r="EH79" s="462"/>
      <c r="EI79" s="462"/>
      <c r="EJ79" s="462"/>
      <c r="EK79" s="462"/>
      <c r="EL79" s="462"/>
      <c r="EM79" s="462"/>
      <c r="EN79" s="462"/>
      <c r="EO79" s="462"/>
      <c r="EP79" s="462"/>
      <c r="EQ79" s="462"/>
      <c r="ER79" s="462"/>
      <c r="ES79" s="462"/>
      <c r="ET79" s="462"/>
      <c r="EU79" s="462"/>
      <c r="EV79" s="462"/>
      <c r="EW79" s="462"/>
      <c r="EX79" s="462"/>
      <c r="EY79" s="462"/>
      <c r="EZ79" s="462"/>
      <c r="FA79" s="462"/>
      <c r="FB79" s="462"/>
      <c r="FC79" s="462"/>
      <c r="FD79" s="462"/>
      <c r="FE79" s="462"/>
      <c r="FF79" s="462"/>
      <c r="FG79" s="462"/>
      <c r="FH79" s="462"/>
      <c r="FI79" s="462"/>
      <c r="FJ79" s="462"/>
      <c r="FK79" s="462"/>
      <c r="FL79" s="462"/>
      <c r="FM79" s="462"/>
      <c r="FN79" s="462"/>
      <c r="FO79" s="462"/>
      <c r="FP79" s="462"/>
      <c r="FQ79" s="462"/>
      <c r="FR79" s="462"/>
      <c r="FS79" s="462"/>
      <c r="FT79" s="462"/>
      <c r="FU79" s="462"/>
      <c r="FV79" s="462"/>
      <c r="FW79" s="462"/>
      <c r="FX79" s="462"/>
      <c r="FY79" s="462"/>
      <c r="FZ79" s="462"/>
      <c r="GA79" s="462"/>
      <c r="GB79" s="462"/>
      <c r="GC79" s="462"/>
      <c r="GD79" s="462"/>
      <c r="GE79" s="462"/>
      <c r="GF79" s="462"/>
      <c r="GG79" s="462"/>
      <c r="GH79" s="462"/>
      <c r="GI79" s="462"/>
      <c r="GJ79" s="462"/>
      <c r="GK79" s="462"/>
      <c r="GL79" s="462"/>
      <c r="GM79" s="462"/>
      <c r="GN79" s="462"/>
      <c r="GO79" s="462"/>
      <c r="GP79" s="462"/>
      <c r="GQ79" s="462"/>
      <c r="GR79" s="462"/>
      <c r="GS79" s="462"/>
      <c r="GT79" s="462"/>
      <c r="GU79" s="462"/>
      <c r="GV79" s="462"/>
      <c r="GW79" s="462"/>
      <c r="GX79" s="462"/>
      <c r="GY79" s="462"/>
      <c r="GZ79" s="462"/>
      <c r="HA79" s="462"/>
      <c r="HB79" s="462"/>
      <c r="HC79" s="462"/>
      <c r="HD79" s="462"/>
      <c r="HE79" s="462"/>
      <c r="HF79" s="462"/>
      <c r="HG79" s="462"/>
      <c r="HH79" s="462"/>
      <c r="HI79" s="462"/>
      <c r="HJ79" s="462"/>
      <c r="HK79" s="462"/>
      <c r="HL79" s="462"/>
      <c r="HM79" s="462"/>
      <c r="HN79" s="462"/>
      <c r="HO79" s="462"/>
      <c r="HP79" s="462"/>
      <c r="HQ79" s="462"/>
      <c r="HR79" s="462"/>
      <c r="HS79" s="462"/>
      <c r="HT79" s="462"/>
      <c r="HU79" s="462"/>
      <c r="HV79" s="462"/>
      <c r="HW79" s="462"/>
      <c r="HX79" s="462"/>
      <c r="HY79" s="462"/>
      <c r="HZ79" s="462"/>
      <c r="IA79" s="462"/>
      <c r="IB79" s="462"/>
      <c r="IC79" s="462"/>
      <c r="ID79" s="462"/>
      <c r="IE79" s="462"/>
      <c r="IF79" s="462"/>
      <c r="IG79" s="462"/>
      <c r="IH79" s="462"/>
      <c r="II79" s="462"/>
      <c r="IJ79" s="462"/>
      <c r="IK79" s="462"/>
      <c r="IL79" s="462"/>
      <c r="IM79" s="462"/>
      <c r="IN79" s="462"/>
      <c r="IO79" s="462"/>
      <c r="IP79" s="462"/>
      <c r="IQ79" s="462"/>
      <c r="IR79" s="462"/>
      <c r="IS79" s="462"/>
      <c r="IT79" s="462"/>
      <c r="IU79" s="462"/>
      <c r="IV79" s="462"/>
      <c r="IW79" s="462"/>
      <c r="IX79" s="462"/>
      <c r="IY79" s="462"/>
      <c r="IZ79" s="462"/>
      <c r="JA79" s="462"/>
      <c r="JB79" s="462"/>
      <c r="JC79" s="462"/>
      <c r="JD79" s="462"/>
      <c r="JE79" s="462"/>
      <c r="JF79" s="462"/>
      <c r="JG79" s="462"/>
      <c r="JH79" s="462"/>
      <c r="JI79" s="462"/>
      <c r="JJ79" s="462"/>
      <c r="JK79" s="462"/>
      <c r="JL79" s="462"/>
      <c r="JM79" s="462"/>
      <c r="JN79" s="462"/>
      <c r="JO79" s="462"/>
      <c r="JP79" s="462"/>
      <c r="JQ79" s="462"/>
      <c r="JR79" s="462"/>
      <c r="JS79" s="462"/>
      <c r="JT79" s="462"/>
      <c r="JU79" s="462"/>
      <c r="JV79" s="462"/>
      <c r="JW79" s="462"/>
      <c r="JX79" s="462"/>
      <c r="JY79" s="462"/>
      <c r="JZ79" s="462"/>
      <c r="KA79" s="462"/>
      <c r="KB79" s="462"/>
      <c r="KC79" s="462"/>
      <c r="KD79" s="462"/>
      <c r="KE79" s="462"/>
      <c r="KF79" s="462"/>
      <c r="KG79" s="462"/>
      <c r="KH79" s="462"/>
      <c r="KI79" s="462"/>
      <c r="KJ79" s="462"/>
      <c r="KK79" s="462"/>
      <c r="KL79" s="462"/>
      <c r="KM79" s="462"/>
      <c r="KN79" s="462"/>
      <c r="KO79" s="462"/>
      <c r="KP79" s="462"/>
      <c r="KQ79" s="462"/>
      <c r="KR79" s="462"/>
      <c r="KS79" s="462"/>
      <c r="KT79" s="462"/>
      <c r="KU79" s="462"/>
      <c r="KV79" s="462"/>
      <c r="KW79" s="462"/>
      <c r="KX79" s="462"/>
      <c r="KY79" s="462"/>
      <c r="KZ79" s="462"/>
      <c r="LA79" s="462"/>
      <c r="LB79" s="462"/>
      <c r="LC79" s="462"/>
      <c r="LD79" s="462"/>
      <c r="LE79" s="462"/>
      <c r="LF79" s="462"/>
      <c r="LG79" s="462"/>
      <c r="LH79" s="462"/>
      <c r="LI79" s="462"/>
      <c r="LJ79" s="462"/>
      <c r="LK79" s="462"/>
      <c r="LL79" s="462"/>
      <c r="LM79" s="462"/>
      <c r="LN79" s="462"/>
      <c r="LO79" s="462"/>
      <c r="LP79" s="462"/>
      <c r="LQ79" s="462"/>
      <c r="LR79" s="462"/>
      <c r="LS79" s="462"/>
      <c r="LT79" s="462"/>
      <c r="LU79" s="462"/>
      <c r="LV79" s="462"/>
      <c r="LW79" s="462"/>
      <c r="LX79" s="462"/>
      <c r="LY79" s="462"/>
      <c r="LZ79" s="462"/>
      <c r="MA79" s="462"/>
      <c r="MB79" s="462"/>
      <c r="MC79" s="462"/>
      <c r="MD79" s="462"/>
      <c r="ME79" s="462"/>
      <c r="MF79" s="462"/>
      <c r="MG79" s="462"/>
      <c r="MH79" s="462"/>
      <c r="MI79" s="462"/>
      <c r="MJ79" s="462"/>
      <c r="MK79" s="462"/>
      <c r="ML79" s="462"/>
      <c r="MM79" s="462"/>
      <c r="MN79" s="462"/>
      <c r="MO79" s="462"/>
      <c r="MP79" s="462"/>
      <c r="MQ79" s="462"/>
      <c r="MR79" s="462"/>
      <c r="MS79" s="462"/>
      <c r="MT79" s="462"/>
      <c r="MU79" s="462"/>
      <c r="MV79" s="462"/>
      <c r="MW79" s="462"/>
      <c r="MX79" s="462"/>
      <c r="MY79" s="462"/>
      <c r="MZ79" s="462"/>
      <c r="NA79" s="462"/>
      <c r="NB79" s="462"/>
      <c r="NC79" s="462"/>
      <c r="ND79" s="462"/>
      <c r="NE79" s="462"/>
      <c r="NF79" s="462"/>
      <c r="NG79" s="462"/>
      <c r="NH79" s="462"/>
      <c r="NI79" s="462"/>
      <c r="NJ79" s="462"/>
      <c r="NK79" s="462"/>
      <c r="NL79" s="462"/>
      <c r="NM79" s="462"/>
      <c r="NN79" s="462"/>
      <c r="NO79" s="462"/>
      <c r="NP79" s="462"/>
      <c r="NQ79" s="462"/>
      <c r="NR79" s="462"/>
      <c r="NS79" s="462"/>
      <c r="NT79" s="462"/>
      <c r="NU79" s="462"/>
      <c r="NV79" s="462"/>
      <c r="NW79" s="462"/>
      <c r="NX79" s="462"/>
      <c r="NY79" s="462"/>
      <c r="NZ79" s="462"/>
      <c r="OA79" s="462"/>
      <c r="OB79" s="462"/>
      <c r="OC79" s="462"/>
      <c r="OD79" s="462"/>
      <c r="OE79" s="462"/>
      <c r="OF79" s="462"/>
      <c r="OG79" s="462"/>
      <c r="OH79" s="462"/>
      <c r="OI79" s="462"/>
      <c r="OJ79" s="462"/>
      <c r="OK79" s="462"/>
      <c r="OL79" s="462"/>
      <c r="OM79" s="462"/>
      <c r="ON79" s="462"/>
      <c r="OO79" s="462"/>
      <c r="OP79" s="462"/>
      <c r="OQ79" s="462"/>
      <c r="OR79" s="462"/>
      <c r="OS79" s="462"/>
      <c r="OT79" s="462"/>
      <c r="OU79" s="462"/>
      <c r="OV79" s="462"/>
      <c r="OW79" s="462"/>
      <c r="OX79" s="462"/>
      <c r="OY79" s="462"/>
      <c r="OZ79" s="462"/>
      <c r="PA79" s="462"/>
      <c r="PB79" s="462"/>
      <c r="PC79" s="462"/>
      <c r="PD79" s="462"/>
      <c r="PE79" s="462"/>
      <c r="PF79" s="462"/>
      <c r="PG79" s="462"/>
      <c r="PH79" s="462"/>
      <c r="PI79" s="462"/>
      <c r="PJ79" s="462"/>
      <c r="PK79" s="462"/>
      <c r="PL79" s="462"/>
      <c r="PM79" s="462"/>
      <c r="PN79" s="462"/>
      <c r="PO79" s="462"/>
      <c r="PP79" s="462"/>
      <c r="PQ79" s="462"/>
      <c r="PR79" s="462"/>
      <c r="PS79" s="462"/>
      <c r="PT79" s="462"/>
      <c r="PU79" s="462"/>
      <c r="PV79" s="462"/>
      <c r="PW79" s="462"/>
      <c r="PX79" s="462"/>
      <c r="PY79" s="462"/>
      <c r="PZ79" s="462"/>
      <c r="QA79" s="462"/>
      <c r="QB79" s="462"/>
      <c r="QC79" s="462"/>
      <c r="QD79" s="462"/>
      <c r="QE79" s="462"/>
      <c r="QF79" s="462"/>
      <c r="QG79" s="462"/>
      <c r="QH79" s="462"/>
      <c r="QI79" s="462"/>
      <c r="QJ79" s="462"/>
      <c r="QK79" s="462"/>
      <c r="QL79" s="462"/>
      <c r="QM79" s="462"/>
      <c r="QN79" s="462"/>
      <c r="QO79" s="462"/>
      <c r="QP79" s="462"/>
      <c r="QQ79" s="462"/>
      <c r="QR79" s="462"/>
      <c r="QS79" s="462"/>
      <c r="QT79" s="462"/>
      <c r="QU79" s="462"/>
      <c r="QV79" s="462"/>
      <c r="QW79" s="462"/>
      <c r="QX79" s="462"/>
      <c r="QY79" s="462"/>
      <c r="QZ79" s="462"/>
      <c r="RA79" s="462"/>
      <c r="RB79" s="462"/>
      <c r="RC79" s="462"/>
      <c r="RD79" s="462"/>
      <c r="RE79" s="462"/>
      <c r="RF79" s="462"/>
      <c r="RG79" s="462"/>
      <c r="RH79" s="462"/>
      <c r="RI79" s="462"/>
      <c r="RJ79" s="462"/>
      <c r="RK79" s="462"/>
      <c r="RL79" s="462"/>
      <c r="RM79" s="462"/>
      <c r="RN79" s="462"/>
      <c r="RO79" s="462"/>
      <c r="RP79" s="462"/>
      <c r="RQ79" s="462"/>
      <c r="RR79" s="462"/>
      <c r="RS79" s="462"/>
      <c r="RT79" s="462"/>
      <c r="RU79" s="462"/>
      <c r="RV79" s="462"/>
      <c r="RW79" s="462"/>
      <c r="RX79" s="462"/>
      <c r="RY79" s="462"/>
      <c r="RZ79" s="462"/>
      <c r="SA79" s="462"/>
      <c r="SB79" s="462"/>
      <c r="SC79" s="462"/>
      <c r="SD79" s="462"/>
      <c r="SE79" s="462"/>
      <c r="SF79" s="462"/>
      <c r="SG79" s="462"/>
      <c r="SH79" s="462"/>
      <c r="SI79" s="462"/>
      <c r="SJ79" s="462"/>
      <c r="SK79" s="462"/>
      <c r="SL79" s="462"/>
      <c r="SM79" s="462"/>
      <c r="SN79" s="462"/>
      <c r="SO79" s="462"/>
      <c r="SP79" s="462"/>
      <c r="SQ79" s="462"/>
      <c r="SR79" s="462"/>
      <c r="SS79" s="462"/>
      <c r="ST79" s="462"/>
      <c r="SU79" s="462"/>
      <c r="SV79" s="462"/>
      <c r="SW79" s="462"/>
      <c r="SX79" s="462"/>
      <c r="SY79" s="462"/>
      <c r="SZ79" s="462"/>
      <c r="TA79" s="462"/>
      <c r="TB79" s="462"/>
      <c r="TC79" s="462"/>
      <c r="TD79" s="462"/>
      <c r="TE79" s="462"/>
      <c r="TF79" s="462"/>
      <c r="TG79" s="462"/>
      <c r="TH79" s="462"/>
      <c r="TI79" s="462"/>
      <c r="TJ79" s="462"/>
      <c r="TK79" s="462"/>
      <c r="TL79" s="462"/>
      <c r="TM79" s="462"/>
      <c r="TN79" s="462"/>
      <c r="TO79" s="462"/>
      <c r="TP79" s="462"/>
      <c r="TQ79" s="462"/>
      <c r="TR79" s="462"/>
      <c r="TS79" s="462"/>
      <c r="TT79" s="462"/>
      <c r="TU79" s="462"/>
      <c r="TV79" s="462"/>
      <c r="TW79" s="462"/>
      <c r="TX79" s="462"/>
      <c r="TY79" s="462"/>
      <c r="TZ79" s="462"/>
      <c r="UA79" s="462"/>
      <c r="UB79" s="462"/>
      <c r="UC79" s="462"/>
      <c r="UD79" s="462"/>
      <c r="UE79" s="462"/>
      <c r="UF79" s="462"/>
      <c r="UG79" s="462"/>
      <c r="UH79" s="462"/>
      <c r="UI79" s="462"/>
      <c r="UJ79" s="462"/>
      <c r="UK79" s="462"/>
      <c r="UL79" s="462"/>
      <c r="UM79" s="462"/>
      <c r="UN79" s="462"/>
      <c r="UO79" s="462"/>
      <c r="UP79" s="462"/>
      <c r="UQ79" s="462"/>
      <c r="UR79" s="462"/>
      <c r="US79" s="462"/>
      <c r="UT79" s="462"/>
      <c r="UU79" s="462"/>
      <c r="UV79" s="462"/>
      <c r="UW79" s="462"/>
      <c r="UX79" s="462"/>
      <c r="UY79" s="462"/>
      <c r="UZ79" s="462"/>
      <c r="VA79" s="462"/>
      <c r="VB79" s="462"/>
      <c r="VC79" s="462"/>
      <c r="VD79" s="462"/>
      <c r="VE79" s="462"/>
      <c r="VF79" s="462"/>
      <c r="VG79" s="462"/>
      <c r="VH79" s="462"/>
      <c r="VI79" s="462"/>
      <c r="VJ79" s="462"/>
      <c r="VK79" s="462"/>
      <c r="VL79" s="462"/>
      <c r="VM79" s="462"/>
      <c r="VN79" s="462"/>
      <c r="VO79" s="462"/>
      <c r="VP79" s="462"/>
      <c r="VQ79" s="462"/>
      <c r="VR79" s="462"/>
      <c r="VS79" s="462"/>
      <c r="VT79" s="462"/>
      <c r="VU79" s="462"/>
      <c r="VV79" s="462"/>
      <c r="VW79" s="462"/>
      <c r="VX79" s="462"/>
      <c r="VY79" s="462"/>
      <c r="VZ79" s="462"/>
      <c r="WA79" s="462"/>
      <c r="WB79" s="462"/>
      <c r="WC79" s="462"/>
      <c r="WD79" s="462"/>
      <c r="WE79" s="462"/>
      <c r="WF79" s="462"/>
      <c r="WG79" s="462"/>
      <c r="WH79" s="462"/>
      <c r="WI79" s="462"/>
      <c r="WJ79" s="462"/>
      <c r="WK79" s="462"/>
      <c r="WL79" s="462"/>
      <c r="WM79" s="462"/>
      <c r="WN79" s="462"/>
      <c r="WO79" s="462"/>
      <c r="WP79" s="462"/>
      <c r="WQ79" s="462"/>
      <c r="WR79" s="462"/>
      <c r="WS79" s="462"/>
      <c r="WT79" s="462"/>
      <c r="WU79" s="462"/>
      <c r="WV79" s="462"/>
      <c r="WW79" s="462"/>
      <c r="WX79" s="462"/>
      <c r="WY79" s="462"/>
      <c r="WZ79" s="462"/>
      <c r="XA79" s="462"/>
      <c r="XB79" s="462"/>
      <c r="XC79" s="462"/>
      <c r="XD79" s="462"/>
      <c r="XE79" s="462"/>
      <c r="XF79" s="462"/>
      <c r="XG79" s="462"/>
      <c r="XH79" s="462"/>
      <c r="XI79" s="462"/>
      <c r="XJ79" s="462"/>
      <c r="XK79" s="462"/>
      <c r="XL79" s="462"/>
      <c r="XM79" s="462"/>
      <c r="XN79" s="462"/>
      <c r="XO79" s="462"/>
      <c r="XP79" s="462"/>
      <c r="XQ79" s="462"/>
      <c r="XR79" s="462"/>
      <c r="XS79" s="462"/>
      <c r="XT79" s="462"/>
      <c r="XU79" s="462"/>
      <c r="XV79" s="462"/>
      <c r="XW79" s="462"/>
      <c r="XX79" s="462"/>
      <c r="XY79" s="462"/>
      <c r="XZ79" s="462"/>
      <c r="YA79" s="462"/>
      <c r="YB79" s="462"/>
      <c r="YC79" s="462"/>
      <c r="YD79" s="462"/>
      <c r="YE79" s="462"/>
      <c r="YF79" s="462"/>
      <c r="YG79" s="462"/>
      <c r="YH79" s="462"/>
      <c r="YI79" s="462"/>
      <c r="YJ79" s="462"/>
      <c r="YK79" s="462"/>
      <c r="YL79" s="462"/>
      <c r="YM79" s="462"/>
      <c r="YN79" s="462"/>
      <c r="YO79" s="462"/>
      <c r="YP79" s="462"/>
      <c r="YQ79" s="462"/>
      <c r="YR79" s="462"/>
      <c r="YS79" s="462"/>
      <c r="YT79" s="462"/>
      <c r="YU79" s="462"/>
      <c r="YV79" s="462"/>
      <c r="YW79" s="462"/>
      <c r="YX79" s="462"/>
      <c r="YY79" s="462"/>
      <c r="YZ79" s="462"/>
      <c r="ZA79" s="462"/>
      <c r="ZB79" s="462"/>
      <c r="ZC79" s="462"/>
      <c r="ZD79" s="462"/>
      <c r="ZE79" s="462"/>
      <c r="ZF79" s="462"/>
      <c r="ZG79" s="462"/>
      <c r="ZH79" s="462"/>
      <c r="ZI79" s="462"/>
      <c r="ZJ79" s="462"/>
      <c r="ZK79" s="462"/>
      <c r="ZL79" s="462"/>
      <c r="ZM79" s="462"/>
      <c r="ZN79" s="462"/>
      <c r="ZO79" s="462"/>
      <c r="ZP79" s="462"/>
      <c r="ZQ79" s="462"/>
      <c r="ZR79" s="462"/>
      <c r="ZS79" s="462"/>
      <c r="ZT79" s="462"/>
      <c r="ZU79" s="462"/>
      <c r="ZV79" s="462"/>
      <c r="ZW79" s="462"/>
      <c r="ZX79" s="462"/>
      <c r="ZY79" s="462"/>
      <c r="ZZ79" s="462"/>
      <c r="AAA79" s="462"/>
      <c r="AAB79" s="462"/>
      <c r="AAC79" s="462"/>
      <c r="AAD79" s="462"/>
      <c r="AAE79" s="462"/>
      <c r="AAF79" s="462"/>
      <c r="AAG79" s="462"/>
      <c r="AAH79" s="462"/>
      <c r="AAI79" s="462"/>
      <c r="AAJ79" s="462"/>
      <c r="AAK79" s="462"/>
      <c r="AAL79" s="462"/>
      <c r="AAM79" s="462"/>
      <c r="AAN79" s="462"/>
      <c r="AAO79" s="462"/>
      <c r="AAP79" s="462"/>
      <c r="AAQ79" s="462"/>
      <c r="AAR79" s="462"/>
      <c r="AAS79" s="462"/>
      <c r="AAT79" s="462"/>
      <c r="AAU79" s="462"/>
      <c r="AAV79" s="462"/>
      <c r="AAW79" s="462"/>
      <c r="AAX79" s="462"/>
      <c r="AAY79" s="462"/>
      <c r="AAZ79" s="462"/>
      <c r="ABA79" s="462"/>
      <c r="ABB79" s="462"/>
      <c r="ABC79" s="462"/>
      <c r="ABD79" s="462"/>
      <c r="ABE79" s="462"/>
      <c r="ABF79" s="462"/>
      <c r="ABG79" s="462"/>
      <c r="ABH79" s="462"/>
      <c r="ABI79" s="462"/>
      <c r="ABJ79" s="462"/>
      <c r="ABK79" s="462"/>
      <c r="ABL79" s="462"/>
      <c r="ABM79" s="462"/>
      <c r="ABN79" s="462"/>
      <c r="ABO79" s="462"/>
      <c r="ABP79" s="462"/>
      <c r="ABQ79" s="462"/>
      <c r="ABR79" s="462"/>
      <c r="ABS79" s="462"/>
      <c r="ABT79" s="462"/>
      <c r="ABU79" s="462"/>
      <c r="ABV79" s="462"/>
      <c r="ABW79" s="462"/>
      <c r="ABX79" s="462"/>
      <c r="ABY79" s="462"/>
      <c r="ABZ79" s="462"/>
      <c r="ACA79" s="462"/>
      <c r="ACB79" s="462"/>
      <c r="ACC79" s="462"/>
      <c r="ACD79" s="462"/>
      <c r="ACE79" s="462"/>
      <c r="ACF79" s="462"/>
      <c r="ACG79" s="462"/>
      <c r="ACH79" s="462"/>
      <c r="ACI79" s="462"/>
      <c r="ACJ79" s="462"/>
      <c r="ACK79" s="462"/>
      <c r="ACL79" s="462"/>
      <c r="ACM79" s="462"/>
      <c r="ACN79" s="462"/>
      <c r="ACO79" s="462"/>
      <c r="ACP79" s="462"/>
      <c r="ACQ79" s="462"/>
      <c r="ACR79" s="462"/>
      <c r="ACS79" s="462"/>
      <c r="ACT79" s="462"/>
      <c r="ACU79" s="462"/>
      <c r="ACV79" s="462"/>
      <c r="ACW79" s="462"/>
      <c r="ACX79" s="462"/>
      <c r="ACY79" s="462"/>
      <c r="ACZ79" s="462"/>
      <c r="ADA79" s="462"/>
      <c r="ADB79" s="462"/>
      <c r="ADC79" s="462"/>
      <c r="ADD79" s="462"/>
      <c r="ADE79" s="462"/>
      <c r="ADF79" s="462"/>
      <c r="ADG79" s="462"/>
      <c r="ADH79" s="462"/>
      <c r="ADI79" s="462"/>
      <c r="ADJ79" s="462"/>
      <c r="ADK79" s="462"/>
      <c r="ADL79" s="462"/>
      <c r="ADM79" s="462"/>
      <c r="ADN79" s="462"/>
      <c r="ADO79" s="462"/>
      <c r="ADP79" s="462"/>
      <c r="ADQ79" s="462"/>
      <c r="ADR79" s="462"/>
      <c r="ADS79" s="462"/>
      <c r="ADT79" s="462"/>
      <c r="ADU79" s="462"/>
      <c r="ADV79" s="462"/>
      <c r="ADW79" s="462"/>
      <c r="ADX79" s="462"/>
      <c r="ADY79" s="462"/>
      <c r="ADZ79" s="462"/>
      <c r="AEA79" s="462"/>
      <c r="AEB79" s="462"/>
      <c r="AEC79" s="462"/>
      <c r="AED79" s="462"/>
      <c r="AEE79" s="462"/>
      <c r="AEF79" s="462"/>
      <c r="AEG79" s="462"/>
      <c r="AEH79" s="462"/>
      <c r="AEI79" s="462"/>
      <c r="AEJ79" s="462"/>
      <c r="AEK79" s="462"/>
      <c r="AEL79" s="462"/>
      <c r="AEM79" s="462"/>
      <c r="AEN79" s="462"/>
      <c r="AEO79" s="462"/>
      <c r="AEP79" s="462"/>
      <c r="AEQ79" s="462"/>
      <c r="AER79" s="462"/>
      <c r="AES79" s="462"/>
      <c r="AET79" s="462"/>
      <c r="AEU79" s="462"/>
      <c r="AEV79" s="462"/>
      <c r="AEW79" s="462"/>
      <c r="AEX79" s="462"/>
      <c r="AEY79" s="462"/>
      <c r="AEZ79" s="462"/>
      <c r="AFA79" s="462"/>
      <c r="AFB79" s="462"/>
      <c r="AFC79" s="462"/>
      <c r="AFD79" s="462"/>
      <c r="AFE79" s="462"/>
      <c r="AFF79" s="462"/>
      <c r="AFG79" s="462"/>
      <c r="AFH79" s="462"/>
      <c r="AFI79" s="462"/>
      <c r="AFJ79" s="462"/>
      <c r="AFK79" s="462"/>
      <c r="AFL79" s="462"/>
      <c r="AFM79" s="462"/>
      <c r="AFN79" s="462"/>
      <c r="AFO79" s="462"/>
      <c r="AFP79" s="462"/>
      <c r="AFQ79" s="462"/>
      <c r="AFR79" s="462"/>
      <c r="AFS79" s="462"/>
      <c r="AFT79" s="462"/>
      <c r="AFU79" s="462"/>
    </row>
    <row r="80" spans="1:853">
      <c r="A80" s="164"/>
      <c r="B80" s="165"/>
      <c r="C80" s="167" t="s">
        <v>81</v>
      </c>
      <c r="D80" s="166"/>
      <c r="E80" s="206">
        <f t="shared" ref="E80:J80" si="46">SUM(E81:E82)</f>
        <v>36929</v>
      </c>
      <c r="F80" s="206">
        <f t="shared" si="46"/>
        <v>62000</v>
      </c>
      <c r="G80" s="206">
        <f t="shared" si="46"/>
        <v>2500</v>
      </c>
      <c r="H80" s="206">
        <f t="shared" si="46"/>
        <v>0</v>
      </c>
      <c r="I80" s="206">
        <f t="shared" si="46"/>
        <v>730</v>
      </c>
      <c r="J80" s="206">
        <f t="shared" si="46"/>
        <v>2000</v>
      </c>
      <c r="K80" s="206">
        <f>SUM(K81:K82)</f>
        <v>9859</v>
      </c>
      <c r="L80" s="206">
        <f>SUM(L81:L82)</f>
        <v>20000</v>
      </c>
      <c r="M80" s="206">
        <f t="shared" ref="M80:BN80" si="47">SUM(M81:M82)</f>
        <v>0</v>
      </c>
      <c r="N80" s="206">
        <f t="shared" si="47"/>
        <v>3000</v>
      </c>
      <c r="O80" s="206">
        <f t="shared" si="47"/>
        <v>0</v>
      </c>
      <c r="P80" s="206">
        <f t="shared" si="47"/>
        <v>0</v>
      </c>
      <c r="Q80" s="206">
        <f t="shared" si="47"/>
        <v>240</v>
      </c>
      <c r="R80" s="206">
        <f t="shared" si="47"/>
        <v>1000</v>
      </c>
      <c r="S80" s="206">
        <f t="shared" si="47"/>
        <v>270</v>
      </c>
      <c r="T80" s="206">
        <f t="shared" si="47"/>
        <v>1000</v>
      </c>
      <c r="U80" s="206">
        <f t="shared" si="47"/>
        <v>0</v>
      </c>
      <c r="V80" s="206">
        <f t="shared" si="47"/>
        <v>0</v>
      </c>
      <c r="W80" s="206">
        <f>SUM(W81:W82)</f>
        <v>0</v>
      </c>
      <c r="X80" s="206">
        <f>SUM(X81:X82)</f>
        <v>0</v>
      </c>
      <c r="Y80" s="206">
        <f>SUM(Y81:Y82)</f>
        <v>0</v>
      </c>
      <c r="Z80" s="206">
        <f>SUM(Z81:Z82)</f>
        <v>3000</v>
      </c>
      <c r="AA80" s="206">
        <f t="shared" si="47"/>
        <v>0</v>
      </c>
      <c r="AB80" s="206">
        <f t="shared" si="47"/>
        <v>1000</v>
      </c>
      <c r="AC80" s="206">
        <f>SUM(AC81:AC82)</f>
        <v>270</v>
      </c>
      <c r="AD80" s="206">
        <f>SUM(AD81:AD82)</f>
        <v>1000</v>
      </c>
      <c r="AE80" s="206">
        <f t="shared" si="47"/>
        <v>0</v>
      </c>
      <c r="AF80" s="206">
        <f t="shared" si="47"/>
        <v>0</v>
      </c>
      <c r="AG80" s="206">
        <f t="shared" si="47"/>
        <v>0</v>
      </c>
      <c r="AH80" s="206">
        <f t="shared" si="47"/>
        <v>0</v>
      </c>
      <c r="AI80" s="206">
        <f t="shared" si="47"/>
        <v>13300</v>
      </c>
      <c r="AJ80" s="206">
        <f t="shared" si="47"/>
        <v>15000</v>
      </c>
      <c r="AK80" s="206">
        <f t="shared" si="47"/>
        <v>2550</v>
      </c>
      <c r="AL80" s="206">
        <f t="shared" si="47"/>
        <v>4000</v>
      </c>
      <c r="AM80" s="206">
        <f t="shared" si="47"/>
        <v>650</v>
      </c>
      <c r="AN80" s="206">
        <f t="shared" si="47"/>
        <v>4000</v>
      </c>
      <c r="AO80" s="206">
        <f t="shared" si="47"/>
        <v>6560</v>
      </c>
      <c r="AP80" s="206">
        <f t="shared" si="47"/>
        <v>7000</v>
      </c>
      <c r="AQ80" s="206">
        <f t="shared" si="47"/>
        <v>0</v>
      </c>
      <c r="AR80" s="206">
        <f t="shared" si="47"/>
        <v>0</v>
      </c>
      <c r="AS80" s="206">
        <f t="shared" si="47"/>
        <v>0</v>
      </c>
      <c r="AT80" s="206">
        <f t="shared" si="47"/>
        <v>0</v>
      </c>
      <c r="AU80" s="206">
        <f t="shared" si="47"/>
        <v>0</v>
      </c>
      <c r="AV80" s="206">
        <f t="shared" si="47"/>
        <v>0</v>
      </c>
      <c r="AW80" s="206">
        <f t="shared" si="47"/>
        <v>0</v>
      </c>
      <c r="AX80" s="206">
        <f t="shared" si="47"/>
        <v>0</v>
      </c>
      <c r="AY80" s="206">
        <f t="shared" si="47"/>
        <v>0</v>
      </c>
      <c r="AZ80" s="206">
        <f t="shared" si="47"/>
        <v>0</v>
      </c>
      <c r="BA80" s="206">
        <f t="shared" si="47"/>
        <v>0</v>
      </c>
      <c r="BB80" s="206">
        <f t="shared" si="47"/>
        <v>0</v>
      </c>
      <c r="BC80" s="206">
        <f t="shared" si="47"/>
        <v>0</v>
      </c>
      <c r="BD80" s="206">
        <f t="shared" si="47"/>
        <v>0</v>
      </c>
      <c r="BE80" s="206">
        <f t="shared" si="47"/>
        <v>0</v>
      </c>
      <c r="BF80" s="206">
        <f t="shared" si="47"/>
        <v>0</v>
      </c>
      <c r="BG80" s="206">
        <f t="shared" si="47"/>
        <v>0</v>
      </c>
      <c r="BH80" s="206">
        <f t="shared" si="47"/>
        <v>0</v>
      </c>
      <c r="BI80" s="206">
        <f t="shared" si="47"/>
        <v>0</v>
      </c>
      <c r="BJ80" s="206">
        <f t="shared" si="47"/>
        <v>0</v>
      </c>
      <c r="BK80" s="206">
        <f t="shared" si="47"/>
        <v>0</v>
      </c>
      <c r="BL80" s="206">
        <f t="shared" si="47"/>
        <v>0</v>
      </c>
      <c r="BM80" s="206">
        <f t="shared" si="47"/>
        <v>0</v>
      </c>
      <c r="BN80" s="206">
        <f t="shared" si="47"/>
        <v>0</v>
      </c>
      <c r="BQ80" s="462" t="s">
        <v>1648</v>
      </c>
    </row>
    <row r="81" spans="1:853" s="460" customFormat="1">
      <c r="A81" s="10"/>
      <c r="B81" s="21"/>
      <c r="C81" s="22"/>
      <c r="D81" s="386" t="s">
        <v>11</v>
      </c>
      <c r="E81" s="380">
        <f>SUMIF($G$2:$BN$2,E$2,($G81:$BN81))</f>
        <v>36929</v>
      </c>
      <c r="F81" s="380">
        <f>SUMIF($G$2:$BN$2,F$2,($G81:$BN81))</f>
        <v>62000</v>
      </c>
      <c r="G81" s="222">
        <v>2500</v>
      </c>
      <c r="H81" s="387">
        <v>0</v>
      </c>
      <c r="I81" s="222">
        <v>730</v>
      </c>
      <c r="J81" s="387">
        <v>2000</v>
      </c>
      <c r="K81" s="222">
        <v>9859</v>
      </c>
      <c r="L81" s="387">
        <v>20000</v>
      </c>
      <c r="M81" s="222">
        <v>0</v>
      </c>
      <c r="N81" s="387">
        <v>3000</v>
      </c>
      <c r="O81" s="222">
        <v>0</v>
      </c>
      <c r="P81" s="387">
        <v>0</v>
      </c>
      <c r="Q81" s="222">
        <v>240</v>
      </c>
      <c r="R81" s="387">
        <v>1000</v>
      </c>
      <c r="S81" s="222">
        <v>270</v>
      </c>
      <c r="T81" s="387">
        <v>1000</v>
      </c>
      <c r="U81" s="222">
        <v>0</v>
      </c>
      <c r="V81" s="387">
        <v>0</v>
      </c>
      <c r="W81" s="222">
        <v>0</v>
      </c>
      <c r="X81" s="387">
        <v>0</v>
      </c>
      <c r="Y81" s="222">
        <v>0</v>
      </c>
      <c r="Z81" s="387">
        <v>3000</v>
      </c>
      <c r="AA81" s="222">
        <v>0</v>
      </c>
      <c r="AB81" s="387">
        <v>1000</v>
      </c>
      <c r="AC81" s="222">
        <v>270</v>
      </c>
      <c r="AD81" s="387">
        <v>1000</v>
      </c>
      <c r="AE81" s="222">
        <v>0</v>
      </c>
      <c r="AF81" s="387">
        <v>0</v>
      </c>
      <c r="AG81" s="222">
        <v>0</v>
      </c>
      <c r="AH81" s="387">
        <v>0</v>
      </c>
      <c r="AI81" s="222">
        <v>13300</v>
      </c>
      <c r="AJ81" s="387">
        <v>15000</v>
      </c>
      <c r="AK81" s="222">
        <v>2550</v>
      </c>
      <c r="AL81" s="387">
        <v>4000</v>
      </c>
      <c r="AM81" s="222">
        <v>650</v>
      </c>
      <c r="AN81" s="387">
        <v>4000</v>
      </c>
      <c r="AO81" s="222">
        <v>6560</v>
      </c>
      <c r="AP81" s="387">
        <v>7000</v>
      </c>
      <c r="AQ81" s="222">
        <v>0</v>
      </c>
      <c r="AR81" s="222">
        <v>0</v>
      </c>
      <c r="AS81" s="222"/>
      <c r="AT81" s="387"/>
      <c r="AU81" s="222"/>
      <c r="AV81" s="387"/>
      <c r="AW81" s="222"/>
      <c r="AX81" s="387"/>
      <c r="AY81" s="222"/>
      <c r="AZ81" s="387"/>
      <c r="BA81" s="222"/>
      <c r="BB81" s="387"/>
      <c r="BC81" s="222"/>
      <c r="BD81" s="387"/>
      <c r="BE81" s="222"/>
      <c r="BF81" s="387"/>
      <c r="BG81" s="222"/>
      <c r="BH81" s="387"/>
      <c r="BI81" s="222"/>
      <c r="BJ81" s="387"/>
      <c r="BK81" s="222"/>
      <c r="BL81" s="387"/>
      <c r="BM81" s="222"/>
      <c r="BN81" s="387"/>
      <c r="BQ81" s="460" t="s">
        <v>1649</v>
      </c>
    </row>
    <row r="82" spans="1:853" s="469" customFormat="1">
      <c r="A82" s="10"/>
      <c r="B82" s="21"/>
      <c r="C82" s="22"/>
      <c r="D82" s="11" t="s">
        <v>12</v>
      </c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362"/>
      <c r="Q82" s="362"/>
      <c r="R82" s="362"/>
      <c r="S82" s="362"/>
      <c r="T82" s="362"/>
      <c r="U82" s="362"/>
      <c r="V82" s="362"/>
      <c r="W82" s="362"/>
      <c r="X82" s="362"/>
      <c r="Y82" s="362"/>
      <c r="Z82" s="362"/>
      <c r="AA82" s="362"/>
      <c r="AB82" s="362"/>
      <c r="AC82" s="362"/>
      <c r="AD82" s="362"/>
      <c r="AE82" s="362"/>
      <c r="AF82" s="362"/>
      <c r="AG82" s="362"/>
      <c r="AH82" s="362"/>
      <c r="AI82" s="362"/>
      <c r="AJ82" s="362"/>
      <c r="AK82" s="362"/>
      <c r="AL82" s="362"/>
      <c r="AM82" s="362"/>
      <c r="AN82" s="362"/>
      <c r="AO82" s="362"/>
      <c r="AP82" s="362"/>
      <c r="AQ82" s="362"/>
      <c r="AR82" s="362"/>
      <c r="AS82" s="362"/>
      <c r="AT82" s="362"/>
      <c r="AU82" s="362"/>
      <c r="AV82" s="362"/>
      <c r="AW82" s="362"/>
      <c r="AX82" s="362"/>
      <c r="AY82" s="362"/>
      <c r="AZ82" s="362"/>
      <c r="BA82" s="362"/>
      <c r="BB82" s="362"/>
      <c r="BC82" s="362"/>
      <c r="BD82" s="362"/>
      <c r="BE82" s="362"/>
      <c r="BF82" s="362"/>
      <c r="BG82" s="362"/>
      <c r="BH82" s="362"/>
      <c r="BI82" s="362"/>
      <c r="BJ82" s="362"/>
      <c r="BK82" s="362"/>
      <c r="BL82" s="362"/>
      <c r="BM82" s="362"/>
      <c r="BN82" s="362"/>
      <c r="BO82" s="462"/>
      <c r="BP82" s="462"/>
      <c r="BQ82" s="462" t="s">
        <v>1650</v>
      </c>
      <c r="BR82" s="462"/>
      <c r="BS82" s="462"/>
      <c r="BT82" s="462"/>
      <c r="BU82" s="462"/>
      <c r="BV82" s="462"/>
      <c r="BW82" s="462"/>
      <c r="BX82" s="462"/>
      <c r="BY82" s="462"/>
      <c r="BZ82" s="462"/>
      <c r="CA82" s="462"/>
      <c r="CB82" s="462"/>
      <c r="CC82" s="462"/>
      <c r="CD82" s="462"/>
      <c r="CE82" s="462"/>
      <c r="CF82" s="462"/>
      <c r="CG82" s="462"/>
      <c r="CH82" s="462"/>
      <c r="CI82" s="462"/>
      <c r="CJ82" s="462"/>
      <c r="CK82" s="462"/>
      <c r="CL82" s="462"/>
      <c r="CM82" s="462"/>
      <c r="CN82" s="462"/>
      <c r="CO82" s="462"/>
      <c r="CP82" s="462"/>
      <c r="CQ82" s="462"/>
      <c r="CR82" s="462"/>
      <c r="CS82" s="462"/>
      <c r="CT82" s="462"/>
      <c r="CU82" s="462"/>
      <c r="CV82" s="462"/>
      <c r="CW82" s="462"/>
      <c r="CX82" s="462"/>
      <c r="CY82" s="462"/>
      <c r="CZ82" s="462"/>
      <c r="DA82" s="462"/>
      <c r="DB82" s="462"/>
      <c r="DC82" s="462"/>
      <c r="DD82" s="462"/>
      <c r="DE82" s="462"/>
      <c r="DF82" s="462"/>
      <c r="DG82" s="462"/>
      <c r="DH82" s="462"/>
      <c r="DI82" s="462"/>
      <c r="DJ82" s="462"/>
      <c r="DK82" s="462"/>
      <c r="DL82" s="462"/>
      <c r="DM82" s="462"/>
      <c r="DN82" s="462"/>
      <c r="DO82" s="462"/>
      <c r="DP82" s="462"/>
      <c r="DQ82" s="462"/>
      <c r="DR82" s="462"/>
      <c r="DS82" s="462"/>
      <c r="DT82" s="462"/>
      <c r="DU82" s="462"/>
      <c r="DV82" s="462"/>
      <c r="DW82" s="462"/>
      <c r="DX82" s="462"/>
      <c r="DY82" s="462"/>
      <c r="DZ82" s="462"/>
      <c r="EA82" s="462"/>
      <c r="EB82" s="462"/>
      <c r="EC82" s="462"/>
      <c r="ED82" s="462"/>
      <c r="EE82" s="462"/>
      <c r="EF82" s="462"/>
      <c r="EG82" s="462"/>
      <c r="EH82" s="462"/>
      <c r="EI82" s="462"/>
      <c r="EJ82" s="462"/>
      <c r="EK82" s="462"/>
      <c r="EL82" s="462"/>
      <c r="EM82" s="462"/>
      <c r="EN82" s="462"/>
      <c r="EO82" s="462"/>
      <c r="EP82" s="462"/>
      <c r="EQ82" s="462"/>
      <c r="ER82" s="462"/>
      <c r="ES82" s="462"/>
      <c r="ET82" s="462"/>
      <c r="EU82" s="462"/>
      <c r="EV82" s="462"/>
      <c r="EW82" s="462"/>
      <c r="EX82" s="462"/>
      <c r="EY82" s="462"/>
      <c r="EZ82" s="462"/>
      <c r="FA82" s="462"/>
      <c r="FB82" s="462"/>
      <c r="FC82" s="462"/>
      <c r="FD82" s="462"/>
      <c r="FE82" s="462"/>
      <c r="FF82" s="462"/>
      <c r="FG82" s="462"/>
      <c r="FH82" s="462"/>
      <c r="FI82" s="462"/>
      <c r="FJ82" s="462"/>
      <c r="FK82" s="462"/>
      <c r="FL82" s="462"/>
      <c r="FM82" s="462"/>
      <c r="FN82" s="462"/>
      <c r="FO82" s="462"/>
      <c r="FP82" s="462"/>
      <c r="FQ82" s="462"/>
      <c r="FR82" s="462"/>
      <c r="FS82" s="462"/>
      <c r="FT82" s="462"/>
      <c r="FU82" s="462"/>
      <c r="FV82" s="462"/>
      <c r="FW82" s="462"/>
      <c r="FX82" s="462"/>
      <c r="FY82" s="462"/>
      <c r="FZ82" s="462"/>
      <c r="GA82" s="462"/>
      <c r="GB82" s="462"/>
      <c r="GC82" s="462"/>
      <c r="GD82" s="462"/>
      <c r="GE82" s="462"/>
      <c r="GF82" s="462"/>
      <c r="GG82" s="462"/>
      <c r="GH82" s="462"/>
      <c r="GI82" s="462"/>
      <c r="GJ82" s="462"/>
      <c r="GK82" s="462"/>
      <c r="GL82" s="462"/>
      <c r="GM82" s="462"/>
      <c r="GN82" s="462"/>
      <c r="GO82" s="462"/>
      <c r="GP82" s="462"/>
      <c r="GQ82" s="462"/>
      <c r="GR82" s="462"/>
      <c r="GS82" s="462"/>
      <c r="GT82" s="462"/>
      <c r="GU82" s="462"/>
      <c r="GV82" s="462"/>
      <c r="GW82" s="462"/>
      <c r="GX82" s="462"/>
      <c r="GY82" s="462"/>
      <c r="GZ82" s="462"/>
      <c r="HA82" s="462"/>
      <c r="HB82" s="462"/>
      <c r="HC82" s="462"/>
      <c r="HD82" s="462"/>
      <c r="HE82" s="462"/>
      <c r="HF82" s="462"/>
      <c r="HG82" s="462"/>
      <c r="HH82" s="462"/>
      <c r="HI82" s="462"/>
      <c r="HJ82" s="462"/>
      <c r="HK82" s="462"/>
      <c r="HL82" s="462"/>
      <c r="HM82" s="462"/>
      <c r="HN82" s="462"/>
      <c r="HO82" s="462"/>
      <c r="HP82" s="462"/>
      <c r="HQ82" s="462"/>
      <c r="HR82" s="462"/>
      <c r="HS82" s="462"/>
      <c r="HT82" s="462"/>
      <c r="HU82" s="462"/>
      <c r="HV82" s="462"/>
      <c r="HW82" s="462"/>
      <c r="HX82" s="462"/>
      <c r="HY82" s="462"/>
      <c r="HZ82" s="462"/>
      <c r="IA82" s="462"/>
      <c r="IB82" s="462"/>
      <c r="IC82" s="462"/>
      <c r="ID82" s="462"/>
      <c r="IE82" s="462"/>
      <c r="IF82" s="462"/>
      <c r="IG82" s="462"/>
      <c r="IH82" s="462"/>
      <c r="II82" s="462"/>
      <c r="IJ82" s="462"/>
      <c r="IK82" s="462"/>
      <c r="IL82" s="462"/>
      <c r="IM82" s="462"/>
      <c r="IN82" s="462"/>
      <c r="IO82" s="462"/>
      <c r="IP82" s="462"/>
      <c r="IQ82" s="462"/>
      <c r="IR82" s="462"/>
      <c r="IS82" s="462"/>
      <c r="IT82" s="462"/>
      <c r="IU82" s="462"/>
      <c r="IV82" s="462"/>
      <c r="IW82" s="462"/>
      <c r="IX82" s="462"/>
      <c r="IY82" s="462"/>
      <c r="IZ82" s="462"/>
      <c r="JA82" s="462"/>
      <c r="JB82" s="462"/>
      <c r="JC82" s="462"/>
      <c r="JD82" s="462"/>
      <c r="JE82" s="462"/>
      <c r="JF82" s="462"/>
      <c r="JG82" s="462"/>
      <c r="JH82" s="462"/>
      <c r="JI82" s="462"/>
      <c r="JJ82" s="462"/>
      <c r="JK82" s="462"/>
      <c r="JL82" s="462"/>
      <c r="JM82" s="462"/>
      <c r="JN82" s="462"/>
      <c r="JO82" s="462"/>
      <c r="JP82" s="462"/>
      <c r="JQ82" s="462"/>
      <c r="JR82" s="462"/>
      <c r="JS82" s="462"/>
      <c r="JT82" s="462"/>
      <c r="JU82" s="462"/>
      <c r="JV82" s="462"/>
      <c r="JW82" s="462"/>
      <c r="JX82" s="462"/>
      <c r="JY82" s="462"/>
      <c r="JZ82" s="462"/>
      <c r="KA82" s="462"/>
      <c r="KB82" s="462"/>
      <c r="KC82" s="462"/>
      <c r="KD82" s="462"/>
      <c r="KE82" s="462"/>
      <c r="KF82" s="462"/>
      <c r="KG82" s="462"/>
      <c r="KH82" s="462"/>
      <c r="KI82" s="462"/>
      <c r="KJ82" s="462"/>
      <c r="KK82" s="462"/>
      <c r="KL82" s="462"/>
      <c r="KM82" s="462"/>
      <c r="KN82" s="462"/>
      <c r="KO82" s="462"/>
      <c r="KP82" s="462"/>
      <c r="KQ82" s="462"/>
      <c r="KR82" s="462"/>
      <c r="KS82" s="462"/>
      <c r="KT82" s="462"/>
      <c r="KU82" s="462"/>
      <c r="KV82" s="462"/>
      <c r="KW82" s="462"/>
      <c r="KX82" s="462"/>
      <c r="KY82" s="462"/>
      <c r="KZ82" s="462"/>
      <c r="LA82" s="462"/>
      <c r="LB82" s="462"/>
      <c r="LC82" s="462"/>
      <c r="LD82" s="462"/>
      <c r="LE82" s="462"/>
      <c r="LF82" s="462"/>
      <c r="LG82" s="462"/>
      <c r="LH82" s="462"/>
      <c r="LI82" s="462"/>
      <c r="LJ82" s="462"/>
      <c r="LK82" s="462"/>
      <c r="LL82" s="462"/>
      <c r="LM82" s="462"/>
      <c r="LN82" s="462"/>
      <c r="LO82" s="462"/>
      <c r="LP82" s="462"/>
      <c r="LQ82" s="462"/>
      <c r="LR82" s="462"/>
      <c r="LS82" s="462"/>
      <c r="LT82" s="462"/>
      <c r="LU82" s="462"/>
      <c r="LV82" s="462"/>
      <c r="LW82" s="462"/>
      <c r="LX82" s="462"/>
      <c r="LY82" s="462"/>
      <c r="LZ82" s="462"/>
      <c r="MA82" s="462"/>
      <c r="MB82" s="462"/>
      <c r="MC82" s="462"/>
      <c r="MD82" s="462"/>
      <c r="ME82" s="462"/>
      <c r="MF82" s="462"/>
      <c r="MG82" s="462"/>
      <c r="MH82" s="462"/>
      <c r="MI82" s="462"/>
      <c r="MJ82" s="462"/>
      <c r="MK82" s="462"/>
      <c r="ML82" s="462"/>
      <c r="MM82" s="462"/>
      <c r="MN82" s="462"/>
      <c r="MO82" s="462"/>
      <c r="MP82" s="462"/>
      <c r="MQ82" s="462"/>
      <c r="MR82" s="462"/>
      <c r="MS82" s="462"/>
      <c r="MT82" s="462"/>
      <c r="MU82" s="462"/>
      <c r="MV82" s="462"/>
      <c r="MW82" s="462"/>
      <c r="MX82" s="462"/>
      <c r="MY82" s="462"/>
      <c r="MZ82" s="462"/>
      <c r="NA82" s="462"/>
      <c r="NB82" s="462"/>
      <c r="NC82" s="462"/>
      <c r="ND82" s="462"/>
      <c r="NE82" s="462"/>
      <c r="NF82" s="462"/>
      <c r="NG82" s="462"/>
      <c r="NH82" s="462"/>
      <c r="NI82" s="462"/>
      <c r="NJ82" s="462"/>
      <c r="NK82" s="462"/>
      <c r="NL82" s="462"/>
      <c r="NM82" s="462"/>
      <c r="NN82" s="462"/>
      <c r="NO82" s="462"/>
      <c r="NP82" s="462"/>
      <c r="NQ82" s="462"/>
      <c r="NR82" s="462"/>
      <c r="NS82" s="462"/>
      <c r="NT82" s="462"/>
      <c r="NU82" s="462"/>
      <c r="NV82" s="462"/>
      <c r="NW82" s="462"/>
      <c r="NX82" s="462"/>
      <c r="NY82" s="462"/>
      <c r="NZ82" s="462"/>
      <c r="OA82" s="462"/>
      <c r="OB82" s="462"/>
      <c r="OC82" s="462"/>
      <c r="OD82" s="462"/>
      <c r="OE82" s="462"/>
      <c r="OF82" s="462"/>
      <c r="OG82" s="462"/>
      <c r="OH82" s="462"/>
      <c r="OI82" s="462"/>
      <c r="OJ82" s="462"/>
      <c r="OK82" s="462"/>
      <c r="OL82" s="462"/>
      <c r="OM82" s="462"/>
      <c r="ON82" s="462"/>
      <c r="OO82" s="462"/>
      <c r="OP82" s="462"/>
      <c r="OQ82" s="462"/>
      <c r="OR82" s="462"/>
      <c r="OS82" s="462"/>
      <c r="OT82" s="462"/>
      <c r="OU82" s="462"/>
      <c r="OV82" s="462"/>
      <c r="OW82" s="462"/>
      <c r="OX82" s="462"/>
      <c r="OY82" s="462"/>
      <c r="OZ82" s="462"/>
      <c r="PA82" s="462"/>
      <c r="PB82" s="462"/>
      <c r="PC82" s="462"/>
      <c r="PD82" s="462"/>
      <c r="PE82" s="462"/>
      <c r="PF82" s="462"/>
      <c r="PG82" s="462"/>
      <c r="PH82" s="462"/>
      <c r="PI82" s="462"/>
      <c r="PJ82" s="462"/>
      <c r="PK82" s="462"/>
      <c r="PL82" s="462"/>
      <c r="PM82" s="462"/>
      <c r="PN82" s="462"/>
      <c r="PO82" s="462"/>
      <c r="PP82" s="462"/>
      <c r="PQ82" s="462"/>
      <c r="PR82" s="462"/>
      <c r="PS82" s="462"/>
      <c r="PT82" s="462"/>
      <c r="PU82" s="462"/>
      <c r="PV82" s="462"/>
      <c r="PW82" s="462"/>
      <c r="PX82" s="462"/>
      <c r="PY82" s="462"/>
      <c r="PZ82" s="462"/>
      <c r="QA82" s="462"/>
      <c r="QB82" s="462"/>
      <c r="QC82" s="462"/>
      <c r="QD82" s="462"/>
      <c r="QE82" s="462"/>
      <c r="QF82" s="462"/>
      <c r="QG82" s="462"/>
      <c r="QH82" s="462"/>
      <c r="QI82" s="462"/>
      <c r="QJ82" s="462"/>
      <c r="QK82" s="462"/>
      <c r="QL82" s="462"/>
      <c r="QM82" s="462"/>
      <c r="QN82" s="462"/>
      <c r="QO82" s="462"/>
      <c r="QP82" s="462"/>
      <c r="QQ82" s="462"/>
      <c r="QR82" s="462"/>
      <c r="QS82" s="462"/>
      <c r="QT82" s="462"/>
      <c r="QU82" s="462"/>
      <c r="QV82" s="462"/>
      <c r="QW82" s="462"/>
      <c r="QX82" s="462"/>
      <c r="QY82" s="462"/>
      <c r="QZ82" s="462"/>
      <c r="RA82" s="462"/>
      <c r="RB82" s="462"/>
      <c r="RC82" s="462"/>
      <c r="RD82" s="462"/>
      <c r="RE82" s="462"/>
      <c r="RF82" s="462"/>
      <c r="RG82" s="462"/>
      <c r="RH82" s="462"/>
      <c r="RI82" s="462"/>
      <c r="RJ82" s="462"/>
      <c r="RK82" s="462"/>
      <c r="RL82" s="462"/>
      <c r="RM82" s="462"/>
      <c r="RN82" s="462"/>
      <c r="RO82" s="462"/>
      <c r="RP82" s="462"/>
      <c r="RQ82" s="462"/>
      <c r="RR82" s="462"/>
      <c r="RS82" s="462"/>
      <c r="RT82" s="462"/>
      <c r="RU82" s="462"/>
      <c r="RV82" s="462"/>
      <c r="RW82" s="462"/>
      <c r="RX82" s="462"/>
      <c r="RY82" s="462"/>
      <c r="RZ82" s="462"/>
      <c r="SA82" s="462"/>
      <c r="SB82" s="462"/>
      <c r="SC82" s="462"/>
      <c r="SD82" s="462"/>
      <c r="SE82" s="462"/>
      <c r="SF82" s="462"/>
      <c r="SG82" s="462"/>
      <c r="SH82" s="462"/>
      <c r="SI82" s="462"/>
      <c r="SJ82" s="462"/>
      <c r="SK82" s="462"/>
      <c r="SL82" s="462"/>
      <c r="SM82" s="462"/>
      <c r="SN82" s="462"/>
      <c r="SO82" s="462"/>
      <c r="SP82" s="462"/>
      <c r="SQ82" s="462"/>
      <c r="SR82" s="462"/>
      <c r="SS82" s="462"/>
      <c r="ST82" s="462"/>
      <c r="SU82" s="462"/>
      <c r="SV82" s="462"/>
      <c r="SW82" s="462"/>
      <c r="SX82" s="462"/>
      <c r="SY82" s="462"/>
      <c r="SZ82" s="462"/>
      <c r="TA82" s="462"/>
      <c r="TB82" s="462"/>
      <c r="TC82" s="462"/>
      <c r="TD82" s="462"/>
      <c r="TE82" s="462"/>
      <c r="TF82" s="462"/>
      <c r="TG82" s="462"/>
      <c r="TH82" s="462"/>
      <c r="TI82" s="462"/>
      <c r="TJ82" s="462"/>
      <c r="TK82" s="462"/>
      <c r="TL82" s="462"/>
      <c r="TM82" s="462"/>
      <c r="TN82" s="462"/>
      <c r="TO82" s="462"/>
      <c r="TP82" s="462"/>
      <c r="TQ82" s="462"/>
      <c r="TR82" s="462"/>
      <c r="TS82" s="462"/>
      <c r="TT82" s="462"/>
      <c r="TU82" s="462"/>
      <c r="TV82" s="462"/>
      <c r="TW82" s="462"/>
      <c r="TX82" s="462"/>
      <c r="TY82" s="462"/>
      <c r="TZ82" s="462"/>
      <c r="UA82" s="462"/>
      <c r="UB82" s="462"/>
      <c r="UC82" s="462"/>
      <c r="UD82" s="462"/>
      <c r="UE82" s="462"/>
      <c r="UF82" s="462"/>
      <c r="UG82" s="462"/>
      <c r="UH82" s="462"/>
      <c r="UI82" s="462"/>
      <c r="UJ82" s="462"/>
      <c r="UK82" s="462"/>
      <c r="UL82" s="462"/>
      <c r="UM82" s="462"/>
      <c r="UN82" s="462"/>
      <c r="UO82" s="462"/>
      <c r="UP82" s="462"/>
      <c r="UQ82" s="462"/>
      <c r="UR82" s="462"/>
      <c r="US82" s="462"/>
      <c r="UT82" s="462"/>
      <c r="UU82" s="462"/>
      <c r="UV82" s="462"/>
      <c r="UW82" s="462"/>
      <c r="UX82" s="462"/>
      <c r="UY82" s="462"/>
      <c r="UZ82" s="462"/>
      <c r="VA82" s="462"/>
      <c r="VB82" s="462"/>
      <c r="VC82" s="462"/>
      <c r="VD82" s="462"/>
      <c r="VE82" s="462"/>
      <c r="VF82" s="462"/>
      <c r="VG82" s="462"/>
      <c r="VH82" s="462"/>
      <c r="VI82" s="462"/>
      <c r="VJ82" s="462"/>
      <c r="VK82" s="462"/>
      <c r="VL82" s="462"/>
      <c r="VM82" s="462"/>
      <c r="VN82" s="462"/>
      <c r="VO82" s="462"/>
      <c r="VP82" s="462"/>
      <c r="VQ82" s="462"/>
      <c r="VR82" s="462"/>
      <c r="VS82" s="462"/>
      <c r="VT82" s="462"/>
      <c r="VU82" s="462"/>
      <c r="VV82" s="462"/>
      <c r="VW82" s="462"/>
      <c r="VX82" s="462"/>
      <c r="VY82" s="462"/>
      <c r="VZ82" s="462"/>
      <c r="WA82" s="462"/>
      <c r="WB82" s="462"/>
      <c r="WC82" s="462"/>
      <c r="WD82" s="462"/>
      <c r="WE82" s="462"/>
      <c r="WF82" s="462"/>
      <c r="WG82" s="462"/>
      <c r="WH82" s="462"/>
      <c r="WI82" s="462"/>
      <c r="WJ82" s="462"/>
      <c r="WK82" s="462"/>
      <c r="WL82" s="462"/>
      <c r="WM82" s="462"/>
      <c r="WN82" s="462"/>
      <c r="WO82" s="462"/>
      <c r="WP82" s="462"/>
      <c r="WQ82" s="462"/>
      <c r="WR82" s="462"/>
      <c r="WS82" s="462"/>
      <c r="WT82" s="462"/>
      <c r="WU82" s="462"/>
      <c r="WV82" s="462"/>
      <c r="WW82" s="462"/>
      <c r="WX82" s="462"/>
      <c r="WY82" s="462"/>
      <c r="WZ82" s="462"/>
      <c r="XA82" s="462"/>
      <c r="XB82" s="462"/>
      <c r="XC82" s="462"/>
      <c r="XD82" s="462"/>
      <c r="XE82" s="462"/>
      <c r="XF82" s="462"/>
      <c r="XG82" s="462"/>
      <c r="XH82" s="462"/>
      <c r="XI82" s="462"/>
      <c r="XJ82" s="462"/>
      <c r="XK82" s="462"/>
      <c r="XL82" s="462"/>
      <c r="XM82" s="462"/>
      <c r="XN82" s="462"/>
      <c r="XO82" s="462"/>
      <c r="XP82" s="462"/>
      <c r="XQ82" s="462"/>
      <c r="XR82" s="462"/>
      <c r="XS82" s="462"/>
      <c r="XT82" s="462"/>
      <c r="XU82" s="462"/>
      <c r="XV82" s="462"/>
      <c r="XW82" s="462"/>
      <c r="XX82" s="462"/>
      <c r="XY82" s="462"/>
      <c r="XZ82" s="462"/>
      <c r="YA82" s="462"/>
      <c r="YB82" s="462"/>
      <c r="YC82" s="462"/>
      <c r="YD82" s="462"/>
      <c r="YE82" s="462"/>
      <c r="YF82" s="462"/>
      <c r="YG82" s="462"/>
      <c r="YH82" s="462"/>
      <c r="YI82" s="462"/>
      <c r="YJ82" s="462"/>
      <c r="YK82" s="462"/>
      <c r="YL82" s="462"/>
      <c r="YM82" s="462"/>
      <c r="YN82" s="462"/>
      <c r="YO82" s="462"/>
      <c r="YP82" s="462"/>
      <c r="YQ82" s="462"/>
      <c r="YR82" s="462"/>
      <c r="YS82" s="462"/>
      <c r="YT82" s="462"/>
      <c r="YU82" s="462"/>
      <c r="YV82" s="462"/>
      <c r="YW82" s="462"/>
      <c r="YX82" s="462"/>
      <c r="YY82" s="462"/>
      <c r="YZ82" s="462"/>
      <c r="ZA82" s="462"/>
      <c r="ZB82" s="462"/>
      <c r="ZC82" s="462"/>
      <c r="ZD82" s="462"/>
      <c r="ZE82" s="462"/>
      <c r="ZF82" s="462"/>
      <c r="ZG82" s="462"/>
      <c r="ZH82" s="462"/>
      <c r="ZI82" s="462"/>
      <c r="ZJ82" s="462"/>
      <c r="ZK82" s="462"/>
      <c r="ZL82" s="462"/>
      <c r="ZM82" s="462"/>
      <c r="ZN82" s="462"/>
      <c r="ZO82" s="462"/>
      <c r="ZP82" s="462"/>
      <c r="ZQ82" s="462"/>
      <c r="ZR82" s="462"/>
      <c r="ZS82" s="462"/>
      <c r="ZT82" s="462"/>
      <c r="ZU82" s="462"/>
      <c r="ZV82" s="462"/>
      <c r="ZW82" s="462"/>
      <c r="ZX82" s="462"/>
      <c r="ZY82" s="462"/>
      <c r="ZZ82" s="462"/>
      <c r="AAA82" s="462"/>
      <c r="AAB82" s="462"/>
      <c r="AAC82" s="462"/>
      <c r="AAD82" s="462"/>
      <c r="AAE82" s="462"/>
      <c r="AAF82" s="462"/>
      <c r="AAG82" s="462"/>
      <c r="AAH82" s="462"/>
      <c r="AAI82" s="462"/>
      <c r="AAJ82" s="462"/>
      <c r="AAK82" s="462"/>
      <c r="AAL82" s="462"/>
      <c r="AAM82" s="462"/>
      <c r="AAN82" s="462"/>
      <c r="AAO82" s="462"/>
      <c r="AAP82" s="462"/>
      <c r="AAQ82" s="462"/>
      <c r="AAR82" s="462"/>
      <c r="AAS82" s="462"/>
      <c r="AAT82" s="462"/>
      <c r="AAU82" s="462"/>
      <c r="AAV82" s="462"/>
      <c r="AAW82" s="462"/>
      <c r="AAX82" s="462"/>
      <c r="AAY82" s="462"/>
      <c r="AAZ82" s="462"/>
      <c r="ABA82" s="462"/>
      <c r="ABB82" s="462"/>
      <c r="ABC82" s="462"/>
      <c r="ABD82" s="462"/>
      <c r="ABE82" s="462"/>
      <c r="ABF82" s="462"/>
      <c r="ABG82" s="462"/>
      <c r="ABH82" s="462"/>
      <c r="ABI82" s="462"/>
      <c r="ABJ82" s="462"/>
      <c r="ABK82" s="462"/>
      <c r="ABL82" s="462"/>
      <c r="ABM82" s="462"/>
      <c r="ABN82" s="462"/>
      <c r="ABO82" s="462"/>
      <c r="ABP82" s="462"/>
      <c r="ABQ82" s="462"/>
      <c r="ABR82" s="462"/>
      <c r="ABS82" s="462"/>
      <c r="ABT82" s="462"/>
      <c r="ABU82" s="462"/>
      <c r="ABV82" s="462"/>
      <c r="ABW82" s="462"/>
      <c r="ABX82" s="462"/>
      <c r="ABY82" s="462"/>
      <c r="ABZ82" s="462"/>
      <c r="ACA82" s="462"/>
      <c r="ACB82" s="462"/>
      <c r="ACC82" s="462"/>
      <c r="ACD82" s="462"/>
      <c r="ACE82" s="462"/>
      <c r="ACF82" s="462"/>
      <c r="ACG82" s="462"/>
      <c r="ACH82" s="462"/>
      <c r="ACI82" s="462"/>
      <c r="ACJ82" s="462"/>
      <c r="ACK82" s="462"/>
      <c r="ACL82" s="462"/>
      <c r="ACM82" s="462"/>
      <c r="ACN82" s="462"/>
      <c r="ACO82" s="462"/>
      <c r="ACP82" s="462"/>
      <c r="ACQ82" s="462"/>
      <c r="ACR82" s="462"/>
      <c r="ACS82" s="462"/>
      <c r="ACT82" s="462"/>
      <c r="ACU82" s="462"/>
      <c r="ACV82" s="462"/>
      <c r="ACW82" s="462"/>
      <c r="ACX82" s="462"/>
      <c r="ACY82" s="462"/>
      <c r="ACZ82" s="462"/>
      <c r="ADA82" s="462"/>
      <c r="ADB82" s="462"/>
      <c r="ADC82" s="462"/>
      <c r="ADD82" s="462"/>
      <c r="ADE82" s="462"/>
      <c r="ADF82" s="462"/>
      <c r="ADG82" s="462"/>
      <c r="ADH82" s="462"/>
      <c r="ADI82" s="462"/>
      <c r="ADJ82" s="462"/>
      <c r="ADK82" s="462"/>
      <c r="ADL82" s="462"/>
      <c r="ADM82" s="462"/>
      <c r="ADN82" s="462"/>
      <c r="ADO82" s="462"/>
      <c r="ADP82" s="462"/>
      <c r="ADQ82" s="462"/>
      <c r="ADR82" s="462"/>
      <c r="ADS82" s="462"/>
      <c r="ADT82" s="462"/>
      <c r="ADU82" s="462"/>
      <c r="ADV82" s="462"/>
      <c r="ADW82" s="462"/>
      <c r="ADX82" s="462"/>
      <c r="ADY82" s="462"/>
      <c r="ADZ82" s="462"/>
      <c r="AEA82" s="462"/>
      <c r="AEB82" s="462"/>
      <c r="AEC82" s="462"/>
      <c r="AED82" s="462"/>
      <c r="AEE82" s="462"/>
      <c r="AEF82" s="462"/>
      <c r="AEG82" s="462"/>
      <c r="AEH82" s="462"/>
      <c r="AEI82" s="462"/>
      <c r="AEJ82" s="462"/>
      <c r="AEK82" s="462"/>
      <c r="AEL82" s="462"/>
      <c r="AEM82" s="462"/>
      <c r="AEN82" s="462"/>
      <c r="AEO82" s="462"/>
      <c r="AEP82" s="462"/>
      <c r="AEQ82" s="462"/>
      <c r="AER82" s="462"/>
      <c r="AES82" s="462"/>
      <c r="AET82" s="462"/>
      <c r="AEU82" s="462"/>
      <c r="AEV82" s="462"/>
      <c r="AEW82" s="462"/>
      <c r="AEX82" s="462"/>
      <c r="AEY82" s="462"/>
      <c r="AEZ82" s="462"/>
      <c r="AFA82" s="462"/>
      <c r="AFB82" s="462"/>
      <c r="AFC82" s="462"/>
      <c r="AFD82" s="462"/>
      <c r="AFE82" s="462"/>
      <c r="AFF82" s="462"/>
      <c r="AFG82" s="462"/>
      <c r="AFH82" s="462"/>
      <c r="AFI82" s="462"/>
      <c r="AFJ82" s="462"/>
      <c r="AFK82" s="462"/>
      <c r="AFL82" s="462"/>
      <c r="AFM82" s="462"/>
      <c r="AFN82" s="462"/>
      <c r="AFO82" s="462"/>
      <c r="AFP82" s="462"/>
      <c r="AFQ82" s="462"/>
      <c r="AFR82" s="462"/>
      <c r="AFS82" s="462"/>
      <c r="AFT82" s="462"/>
      <c r="AFU82" s="462"/>
    </row>
    <row r="83" spans="1:853">
      <c r="A83" s="135">
        <v>5</v>
      </c>
      <c r="B83" s="140" t="s">
        <v>68</v>
      </c>
      <c r="C83" s="141"/>
      <c r="D83" s="142"/>
      <c r="E83" s="204">
        <f t="shared" ref="E83:J83" si="48">SUM(E84)</f>
        <v>0</v>
      </c>
      <c r="F83" s="204">
        <f t="shared" si="48"/>
        <v>0</v>
      </c>
      <c r="G83" s="204">
        <f t="shared" si="48"/>
        <v>0</v>
      </c>
      <c r="H83" s="204">
        <f t="shared" si="48"/>
        <v>0</v>
      </c>
      <c r="I83" s="204">
        <f t="shared" si="48"/>
        <v>0</v>
      </c>
      <c r="J83" s="204">
        <f t="shared" si="48"/>
        <v>0</v>
      </c>
      <c r="K83" s="204">
        <f>SUM(K84)</f>
        <v>0</v>
      </c>
      <c r="L83" s="204">
        <f>SUM(L84)</f>
        <v>0</v>
      </c>
      <c r="M83" s="204">
        <f t="shared" ref="M83:V83" si="49">SUM(M84)</f>
        <v>0</v>
      </c>
      <c r="N83" s="204">
        <f t="shared" si="49"/>
        <v>0</v>
      </c>
      <c r="O83" s="204">
        <f t="shared" si="49"/>
        <v>0</v>
      </c>
      <c r="P83" s="204">
        <f t="shared" si="49"/>
        <v>0</v>
      </c>
      <c r="Q83" s="204">
        <f t="shared" si="49"/>
        <v>0</v>
      </c>
      <c r="R83" s="204">
        <f t="shared" si="49"/>
        <v>0</v>
      </c>
      <c r="S83" s="204">
        <f t="shared" si="49"/>
        <v>0</v>
      </c>
      <c r="T83" s="204">
        <f t="shared" si="49"/>
        <v>0</v>
      </c>
      <c r="U83" s="204">
        <f t="shared" si="49"/>
        <v>0</v>
      </c>
      <c r="V83" s="204">
        <f t="shared" si="49"/>
        <v>0</v>
      </c>
      <c r="W83" s="204">
        <f>SUM(W84)</f>
        <v>0</v>
      </c>
      <c r="X83" s="204">
        <f>SUM(X84)</f>
        <v>0</v>
      </c>
      <c r="Y83" s="204">
        <f>SUM(Y84)</f>
        <v>0</v>
      </c>
      <c r="Z83" s="204">
        <f>SUM(Z84)</f>
        <v>0</v>
      </c>
      <c r="AA83" s="204">
        <f t="shared" ref="AA83:BN83" si="50">SUM(AA84)</f>
        <v>0</v>
      </c>
      <c r="AB83" s="204">
        <f t="shared" si="50"/>
        <v>0</v>
      </c>
      <c r="AC83" s="204">
        <f>SUM(AC84)</f>
        <v>0</v>
      </c>
      <c r="AD83" s="204">
        <f>SUM(AD84)</f>
        <v>0</v>
      </c>
      <c r="AE83" s="204">
        <f>SUM(AE84)</f>
        <v>0</v>
      </c>
      <c r="AF83" s="204">
        <f t="shared" si="50"/>
        <v>0</v>
      </c>
      <c r="AG83" s="204">
        <f t="shared" si="50"/>
        <v>0</v>
      </c>
      <c r="AH83" s="204">
        <f t="shared" si="50"/>
        <v>0</v>
      </c>
      <c r="AI83" s="204">
        <f t="shared" si="50"/>
        <v>0</v>
      </c>
      <c r="AJ83" s="204">
        <f t="shared" si="50"/>
        <v>0</v>
      </c>
      <c r="AK83" s="204">
        <f t="shared" si="50"/>
        <v>0</v>
      </c>
      <c r="AL83" s="204">
        <f t="shared" si="50"/>
        <v>0</v>
      </c>
      <c r="AM83" s="204">
        <f t="shared" si="50"/>
        <v>0</v>
      </c>
      <c r="AN83" s="204">
        <f t="shared" si="50"/>
        <v>0</v>
      </c>
      <c r="AO83" s="204">
        <f t="shared" si="50"/>
        <v>0</v>
      </c>
      <c r="AP83" s="204">
        <f t="shared" si="50"/>
        <v>0</v>
      </c>
      <c r="AQ83" s="204">
        <f t="shared" si="50"/>
        <v>0</v>
      </c>
      <c r="AR83" s="204">
        <f t="shared" si="50"/>
        <v>0</v>
      </c>
      <c r="AS83" s="204">
        <f t="shared" si="50"/>
        <v>0</v>
      </c>
      <c r="AT83" s="204">
        <f t="shared" si="50"/>
        <v>0</v>
      </c>
      <c r="AU83" s="204">
        <f t="shared" si="50"/>
        <v>0</v>
      </c>
      <c r="AV83" s="204">
        <f t="shared" si="50"/>
        <v>0</v>
      </c>
      <c r="AW83" s="204">
        <f t="shared" si="50"/>
        <v>0</v>
      </c>
      <c r="AX83" s="204">
        <f t="shared" si="50"/>
        <v>0</v>
      </c>
      <c r="AY83" s="204">
        <f t="shared" si="50"/>
        <v>0</v>
      </c>
      <c r="AZ83" s="204">
        <f t="shared" si="50"/>
        <v>0</v>
      </c>
      <c r="BA83" s="204">
        <f t="shared" si="50"/>
        <v>0</v>
      </c>
      <c r="BB83" s="204">
        <f t="shared" si="50"/>
        <v>0</v>
      </c>
      <c r="BC83" s="204">
        <f t="shared" si="50"/>
        <v>0</v>
      </c>
      <c r="BD83" s="204">
        <f t="shared" si="50"/>
        <v>0</v>
      </c>
      <c r="BE83" s="204">
        <f t="shared" si="50"/>
        <v>0</v>
      </c>
      <c r="BF83" s="204">
        <f t="shared" si="50"/>
        <v>0</v>
      </c>
      <c r="BG83" s="204">
        <f t="shared" si="50"/>
        <v>0</v>
      </c>
      <c r="BH83" s="204">
        <f t="shared" si="50"/>
        <v>0</v>
      </c>
      <c r="BI83" s="204">
        <f t="shared" si="50"/>
        <v>0</v>
      </c>
      <c r="BJ83" s="204">
        <f t="shared" si="50"/>
        <v>0</v>
      </c>
      <c r="BK83" s="204">
        <f t="shared" si="50"/>
        <v>0</v>
      </c>
      <c r="BL83" s="204">
        <f t="shared" si="50"/>
        <v>0</v>
      </c>
      <c r="BM83" s="204">
        <f t="shared" si="50"/>
        <v>0</v>
      </c>
      <c r="BN83" s="204">
        <f t="shared" si="50"/>
        <v>0</v>
      </c>
      <c r="BQ83" s="462" t="s">
        <v>1651</v>
      </c>
    </row>
    <row r="84" spans="1:853" s="470" customFormat="1">
      <c r="A84" s="10"/>
      <c r="B84" s="21"/>
      <c r="C84" s="22" t="s">
        <v>69</v>
      </c>
      <c r="D84" s="23"/>
      <c r="E84" s="360"/>
      <c r="F84" s="360"/>
      <c r="G84" s="360"/>
      <c r="H84" s="360"/>
      <c r="I84" s="360"/>
      <c r="J84" s="360"/>
      <c r="K84" s="360"/>
      <c r="L84" s="360"/>
      <c r="M84" s="360"/>
      <c r="N84" s="360"/>
      <c r="O84" s="360"/>
      <c r="P84" s="360"/>
      <c r="Q84" s="360"/>
      <c r="R84" s="360"/>
      <c r="S84" s="360"/>
      <c r="T84" s="360"/>
      <c r="U84" s="360"/>
      <c r="V84" s="360"/>
      <c r="W84" s="360"/>
      <c r="X84" s="360"/>
      <c r="Y84" s="360"/>
      <c r="Z84" s="360"/>
      <c r="AA84" s="360"/>
      <c r="AB84" s="360"/>
      <c r="AC84" s="360"/>
      <c r="AD84" s="360"/>
      <c r="AE84" s="360"/>
      <c r="AF84" s="360"/>
      <c r="AG84" s="360"/>
      <c r="AH84" s="360"/>
      <c r="AI84" s="360"/>
      <c r="AJ84" s="360"/>
      <c r="AK84" s="360"/>
      <c r="AL84" s="360"/>
      <c r="AM84" s="360"/>
      <c r="AN84" s="360"/>
      <c r="AO84" s="360"/>
      <c r="AP84" s="360"/>
      <c r="AQ84" s="360"/>
      <c r="AR84" s="360"/>
      <c r="AS84" s="360"/>
      <c r="AT84" s="360"/>
      <c r="AU84" s="360"/>
      <c r="AV84" s="360"/>
      <c r="AW84" s="360"/>
      <c r="AX84" s="360"/>
      <c r="AY84" s="360"/>
      <c r="AZ84" s="360"/>
      <c r="BA84" s="360"/>
      <c r="BB84" s="360"/>
      <c r="BC84" s="360"/>
      <c r="BD84" s="360"/>
      <c r="BE84" s="360"/>
      <c r="BF84" s="360"/>
      <c r="BG84" s="360"/>
      <c r="BH84" s="360"/>
      <c r="BI84" s="360"/>
      <c r="BJ84" s="360"/>
      <c r="BK84" s="360"/>
      <c r="BL84" s="360"/>
      <c r="BM84" s="360"/>
      <c r="BN84" s="360"/>
      <c r="BO84" s="460"/>
      <c r="BP84" s="460"/>
      <c r="BQ84" s="460" t="s">
        <v>1652</v>
      </c>
      <c r="BR84" s="460"/>
      <c r="BS84" s="460"/>
      <c r="BT84" s="460"/>
      <c r="BU84" s="460"/>
      <c r="BV84" s="460"/>
      <c r="BW84" s="460"/>
      <c r="BX84" s="460"/>
      <c r="BY84" s="460"/>
      <c r="BZ84" s="460"/>
      <c r="CA84" s="460"/>
      <c r="CB84" s="460"/>
      <c r="CC84" s="460"/>
      <c r="CD84" s="460"/>
      <c r="CE84" s="460"/>
      <c r="CF84" s="460"/>
      <c r="CG84" s="460"/>
      <c r="CH84" s="460"/>
      <c r="CI84" s="460"/>
      <c r="CJ84" s="460"/>
      <c r="CK84" s="460"/>
      <c r="CL84" s="460"/>
      <c r="CM84" s="460"/>
      <c r="CN84" s="460"/>
      <c r="CO84" s="460"/>
      <c r="CP84" s="460"/>
      <c r="CQ84" s="460"/>
      <c r="CR84" s="460"/>
      <c r="CS84" s="460"/>
      <c r="CT84" s="460"/>
      <c r="CU84" s="460"/>
      <c r="CV84" s="460"/>
      <c r="CW84" s="460"/>
      <c r="CX84" s="460"/>
      <c r="CY84" s="460"/>
      <c r="CZ84" s="460"/>
      <c r="DA84" s="460"/>
      <c r="DB84" s="460"/>
      <c r="DC84" s="460"/>
      <c r="DD84" s="460"/>
      <c r="DE84" s="460"/>
      <c r="DF84" s="460"/>
      <c r="DG84" s="460"/>
      <c r="DH84" s="460"/>
      <c r="DI84" s="460"/>
      <c r="DJ84" s="460"/>
      <c r="DK84" s="460"/>
      <c r="DL84" s="460"/>
      <c r="DM84" s="460"/>
      <c r="DN84" s="460"/>
      <c r="DO84" s="460"/>
      <c r="DP84" s="460"/>
      <c r="DQ84" s="460"/>
      <c r="DR84" s="460"/>
      <c r="DS84" s="460"/>
      <c r="DT84" s="460"/>
      <c r="DU84" s="460"/>
      <c r="DV84" s="460"/>
      <c r="DW84" s="460"/>
      <c r="DX84" s="460"/>
      <c r="DY84" s="460"/>
      <c r="DZ84" s="460"/>
      <c r="EA84" s="460"/>
      <c r="EB84" s="460"/>
      <c r="EC84" s="460"/>
      <c r="ED84" s="460"/>
      <c r="EE84" s="460"/>
      <c r="EF84" s="460"/>
      <c r="EG84" s="460"/>
      <c r="EH84" s="460"/>
      <c r="EI84" s="460"/>
      <c r="EJ84" s="460"/>
      <c r="EK84" s="460"/>
      <c r="EL84" s="460"/>
      <c r="EM84" s="460"/>
      <c r="EN84" s="460"/>
      <c r="EO84" s="460"/>
      <c r="EP84" s="460"/>
      <c r="EQ84" s="460"/>
      <c r="ER84" s="460"/>
      <c r="ES84" s="460"/>
      <c r="ET84" s="460"/>
      <c r="EU84" s="460"/>
      <c r="EV84" s="460"/>
      <c r="EW84" s="460"/>
      <c r="EX84" s="460"/>
      <c r="EY84" s="460"/>
      <c r="EZ84" s="460"/>
      <c r="FA84" s="460"/>
      <c r="FB84" s="460"/>
      <c r="FC84" s="460"/>
      <c r="FD84" s="460"/>
      <c r="FE84" s="460"/>
      <c r="FF84" s="460"/>
      <c r="FG84" s="460"/>
      <c r="FH84" s="460"/>
      <c r="FI84" s="460"/>
      <c r="FJ84" s="460"/>
      <c r="FK84" s="460"/>
      <c r="FL84" s="460"/>
      <c r="FM84" s="460"/>
      <c r="FN84" s="460"/>
      <c r="FO84" s="460"/>
      <c r="FP84" s="460"/>
      <c r="FQ84" s="460"/>
      <c r="FR84" s="460"/>
      <c r="FS84" s="460"/>
      <c r="FT84" s="460"/>
      <c r="FU84" s="460"/>
      <c r="FV84" s="460"/>
      <c r="FW84" s="460"/>
      <c r="FX84" s="460"/>
      <c r="FY84" s="460"/>
      <c r="FZ84" s="460"/>
      <c r="GA84" s="460"/>
      <c r="GB84" s="460"/>
      <c r="GC84" s="460"/>
      <c r="GD84" s="460"/>
      <c r="GE84" s="460"/>
      <c r="GF84" s="460"/>
      <c r="GG84" s="460"/>
      <c r="GH84" s="460"/>
      <c r="GI84" s="460"/>
      <c r="GJ84" s="460"/>
      <c r="GK84" s="460"/>
      <c r="GL84" s="460"/>
      <c r="GM84" s="460"/>
      <c r="GN84" s="460"/>
      <c r="GO84" s="460"/>
      <c r="GP84" s="460"/>
      <c r="GQ84" s="460"/>
      <c r="GR84" s="460"/>
      <c r="GS84" s="460"/>
      <c r="GT84" s="460"/>
      <c r="GU84" s="460"/>
      <c r="GV84" s="460"/>
      <c r="GW84" s="460"/>
      <c r="GX84" s="460"/>
      <c r="GY84" s="460"/>
      <c r="GZ84" s="460"/>
      <c r="HA84" s="460"/>
      <c r="HB84" s="460"/>
      <c r="HC84" s="460"/>
      <c r="HD84" s="460"/>
      <c r="HE84" s="460"/>
      <c r="HF84" s="460"/>
      <c r="HG84" s="460"/>
      <c r="HH84" s="460"/>
      <c r="HI84" s="460"/>
      <c r="HJ84" s="460"/>
      <c r="HK84" s="460"/>
      <c r="HL84" s="460"/>
      <c r="HM84" s="460"/>
      <c r="HN84" s="460"/>
      <c r="HO84" s="460"/>
      <c r="HP84" s="460"/>
      <c r="HQ84" s="460"/>
      <c r="HR84" s="460"/>
      <c r="HS84" s="460"/>
      <c r="HT84" s="460"/>
      <c r="HU84" s="460"/>
      <c r="HV84" s="460"/>
      <c r="HW84" s="460"/>
      <c r="HX84" s="460"/>
      <c r="HY84" s="460"/>
      <c r="HZ84" s="460"/>
      <c r="IA84" s="460"/>
      <c r="IB84" s="460"/>
      <c r="IC84" s="460"/>
      <c r="ID84" s="460"/>
      <c r="IE84" s="460"/>
      <c r="IF84" s="460"/>
      <c r="IG84" s="460"/>
      <c r="IH84" s="460"/>
      <c r="II84" s="460"/>
      <c r="IJ84" s="460"/>
      <c r="IK84" s="460"/>
      <c r="IL84" s="460"/>
      <c r="IM84" s="460"/>
      <c r="IN84" s="460"/>
      <c r="IO84" s="460"/>
      <c r="IP84" s="460"/>
      <c r="IQ84" s="460"/>
      <c r="IR84" s="460"/>
      <c r="IS84" s="460"/>
      <c r="IT84" s="460"/>
      <c r="IU84" s="460"/>
      <c r="IV84" s="460"/>
      <c r="IW84" s="460"/>
      <c r="IX84" s="460"/>
      <c r="IY84" s="460"/>
      <c r="IZ84" s="460"/>
      <c r="JA84" s="460"/>
      <c r="JB84" s="460"/>
      <c r="JC84" s="460"/>
      <c r="JD84" s="460"/>
      <c r="JE84" s="460"/>
      <c r="JF84" s="460"/>
      <c r="JG84" s="460"/>
      <c r="JH84" s="460"/>
      <c r="JI84" s="460"/>
      <c r="JJ84" s="460"/>
      <c r="JK84" s="460"/>
      <c r="JL84" s="460"/>
      <c r="JM84" s="460"/>
      <c r="JN84" s="460"/>
      <c r="JO84" s="460"/>
      <c r="JP84" s="460"/>
      <c r="JQ84" s="460"/>
      <c r="JR84" s="460"/>
      <c r="JS84" s="460"/>
      <c r="JT84" s="460"/>
      <c r="JU84" s="460"/>
      <c r="JV84" s="460"/>
      <c r="JW84" s="460"/>
      <c r="JX84" s="460"/>
      <c r="JY84" s="460"/>
      <c r="JZ84" s="460"/>
      <c r="KA84" s="460"/>
      <c r="KB84" s="460"/>
      <c r="KC84" s="460"/>
      <c r="KD84" s="460"/>
      <c r="KE84" s="460"/>
      <c r="KF84" s="460"/>
      <c r="KG84" s="460"/>
      <c r="KH84" s="460"/>
      <c r="KI84" s="460"/>
      <c r="KJ84" s="460"/>
      <c r="KK84" s="460"/>
      <c r="KL84" s="460"/>
      <c r="KM84" s="460"/>
      <c r="KN84" s="460"/>
      <c r="KO84" s="460"/>
      <c r="KP84" s="460"/>
      <c r="KQ84" s="460"/>
      <c r="KR84" s="460"/>
      <c r="KS84" s="460"/>
      <c r="KT84" s="460"/>
      <c r="KU84" s="460"/>
      <c r="KV84" s="460"/>
      <c r="KW84" s="460"/>
      <c r="KX84" s="460"/>
      <c r="KY84" s="460"/>
      <c r="KZ84" s="460"/>
      <c r="LA84" s="460"/>
      <c r="LB84" s="460"/>
      <c r="LC84" s="460"/>
      <c r="LD84" s="460"/>
      <c r="LE84" s="460"/>
      <c r="LF84" s="460"/>
      <c r="LG84" s="460"/>
      <c r="LH84" s="460"/>
      <c r="LI84" s="460"/>
      <c r="LJ84" s="460"/>
      <c r="LK84" s="460"/>
      <c r="LL84" s="460"/>
      <c r="LM84" s="460"/>
      <c r="LN84" s="460"/>
      <c r="LO84" s="460"/>
      <c r="LP84" s="460"/>
      <c r="LQ84" s="460"/>
      <c r="LR84" s="460"/>
      <c r="LS84" s="460"/>
      <c r="LT84" s="460"/>
      <c r="LU84" s="460"/>
      <c r="LV84" s="460"/>
      <c r="LW84" s="460"/>
      <c r="LX84" s="460"/>
      <c r="LY84" s="460"/>
      <c r="LZ84" s="460"/>
      <c r="MA84" s="460"/>
      <c r="MB84" s="460"/>
      <c r="MC84" s="460"/>
      <c r="MD84" s="460"/>
      <c r="ME84" s="460"/>
      <c r="MF84" s="460"/>
      <c r="MG84" s="460"/>
      <c r="MH84" s="460"/>
      <c r="MI84" s="460"/>
      <c r="MJ84" s="460"/>
      <c r="MK84" s="460"/>
      <c r="ML84" s="460"/>
      <c r="MM84" s="460"/>
      <c r="MN84" s="460"/>
      <c r="MO84" s="460"/>
      <c r="MP84" s="460"/>
      <c r="MQ84" s="460"/>
      <c r="MR84" s="460"/>
      <c r="MS84" s="460"/>
      <c r="MT84" s="460"/>
      <c r="MU84" s="460"/>
      <c r="MV84" s="460"/>
      <c r="MW84" s="460"/>
      <c r="MX84" s="460"/>
      <c r="MY84" s="460"/>
      <c r="MZ84" s="460"/>
      <c r="NA84" s="460"/>
      <c r="NB84" s="460"/>
      <c r="NC84" s="460"/>
      <c r="ND84" s="460"/>
      <c r="NE84" s="460"/>
      <c r="NF84" s="460"/>
      <c r="NG84" s="460"/>
      <c r="NH84" s="460"/>
      <c r="NI84" s="460"/>
      <c r="NJ84" s="460"/>
      <c r="NK84" s="460"/>
      <c r="NL84" s="460"/>
      <c r="NM84" s="460"/>
      <c r="NN84" s="460"/>
      <c r="NO84" s="460"/>
      <c r="NP84" s="460"/>
      <c r="NQ84" s="460"/>
      <c r="NR84" s="460"/>
      <c r="NS84" s="460"/>
      <c r="NT84" s="460"/>
      <c r="NU84" s="460"/>
      <c r="NV84" s="460"/>
      <c r="NW84" s="460"/>
      <c r="NX84" s="460"/>
      <c r="NY84" s="460"/>
      <c r="NZ84" s="460"/>
      <c r="OA84" s="460"/>
      <c r="OB84" s="460"/>
      <c r="OC84" s="460"/>
      <c r="OD84" s="460"/>
      <c r="OE84" s="460"/>
      <c r="OF84" s="460"/>
      <c r="OG84" s="460"/>
      <c r="OH84" s="460"/>
      <c r="OI84" s="460"/>
      <c r="OJ84" s="460"/>
      <c r="OK84" s="460"/>
      <c r="OL84" s="460"/>
      <c r="OM84" s="460"/>
      <c r="ON84" s="460"/>
      <c r="OO84" s="460"/>
      <c r="OP84" s="460"/>
      <c r="OQ84" s="460"/>
      <c r="OR84" s="460"/>
      <c r="OS84" s="460"/>
      <c r="OT84" s="460"/>
      <c r="OU84" s="460"/>
      <c r="OV84" s="460"/>
      <c r="OW84" s="460"/>
      <c r="OX84" s="460"/>
      <c r="OY84" s="460"/>
      <c r="OZ84" s="460"/>
      <c r="PA84" s="460"/>
      <c r="PB84" s="460"/>
      <c r="PC84" s="460"/>
      <c r="PD84" s="460"/>
      <c r="PE84" s="460"/>
      <c r="PF84" s="460"/>
      <c r="PG84" s="460"/>
      <c r="PH84" s="460"/>
      <c r="PI84" s="460"/>
      <c r="PJ84" s="460"/>
      <c r="PK84" s="460"/>
      <c r="PL84" s="460"/>
      <c r="PM84" s="460"/>
      <c r="PN84" s="460"/>
      <c r="PO84" s="460"/>
      <c r="PP84" s="460"/>
      <c r="PQ84" s="460"/>
      <c r="PR84" s="460"/>
      <c r="PS84" s="460"/>
      <c r="PT84" s="460"/>
      <c r="PU84" s="460"/>
      <c r="PV84" s="460"/>
      <c r="PW84" s="460"/>
      <c r="PX84" s="460"/>
      <c r="PY84" s="460"/>
      <c r="PZ84" s="460"/>
      <c r="QA84" s="460"/>
      <c r="QB84" s="460"/>
      <c r="QC84" s="460"/>
      <c r="QD84" s="460"/>
      <c r="QE84" s="460"/>
      <c r="QF84" s="460"/>
      <c r="QG84" s="460"/>
      <c r="QH84" s="460"/>
      <c r="QI84" s="460"/>
      <c r="QJ84" s="460"/>
      <c r="QK84" s="460"/>
      <c r="QL84" s="460"/>
      <c r="QM84" s="460"/>
      <c r="QN84" s="460"/>
      <c r="QO84" s="460"/>
      <c r="QP84" s="460"/>
      <c r="QQ84" s="460"/>
      <c r="QR84" s="460"/>
      <c r="QS84" s="460"/>
      <c r="QT84" s="460"/>
      <c r="QU84" s="460"/>
      <c r="QV84" s="460"/>
      <c r="QW84" s="460"/>
      <c r="QX84" s="460"/>
      <c r="QY84" s="460"/>
      <c r="QZ84" s="460"/>
      <c r="RA84" s="460"/>
      <c r="RB84" s="460"/>
      <c r="RC84" s="460"/>
      <c r="RD84" s="460"/>
      <c r="RE84" s="460"/>
      <c r="RF84" s="460"/>
      <c r="RG84" s="460"/>
      <c r="RH84" s="460"/>
      <c r="RI84" s="460"/>
      <c r="RJ84" s="460"/>
      <c r="RK84" s="460"/>
      <c r="RL84" s="460"/>
      <c r="RM84" s="460"/>
      <c r="RN84" s="460"/>
      <c r="RO84" s="460"/>
      <c r="RP84" s="460"/>
      <c r="RQ84" s="460"/>
      <c r="RR84" s="460"/>
      <c r="RS84" s="460"/>
      <c r="RT84" s="460"/>
      <c r="RU84" s="460"/>
      <c r="RV84" s="460"/>
      <c r="RW84" s="460"/>
      <c r="RX84" s="460"/>
      <c r="RY84" s="460"/>
      <c r="RZ84" s="460"/>
      <c r="SA84" s="460"/>
      <c r="SB84" s="460"/>
      <c r="SC84" s="460"/>
      <c r="SD84" s="460"/>
      <c r="SE84" s="460"/>
      <c r="SF84" s="460"/>
      <c r="SG84" s="460"/>
      <c r="SH84" s="460"/>
      <c r="SI84" s="460"/>
      <c r="SJ84" s="460"/>
      <c r="SK84" s="460"/>
      <c r="SL84" s="460"/>
      <c r="SM84" s="460"/>
      <c r="SN84" s="460"/>
      <c r="SO84" s="460"/>
      <c r="SP84" s="460"/>
      <c r="SQ84" s="460"/>
      <c r="SR84" s="460"/>
      <c r="SS84" s="460"/>
      <c r="ST84" s="460"/>
      <c r="SU84" s="460"/>
      <c r="SV84" s="460"/>
      <c r="SW84" s="460"/>
      <c r="SX84" s="460"/>
      <c r="SY84" s="460"/>
      <c r="SZ84" s="460"/>
      <c r="TA84" s="460"/>
      <c r="TB84" s="460"/>
      <c r="TC84" s="460"/>
      <c r="TD84" s="460"/>
      <c r="TE84" s="460"/>
      <c r="TF84" s="460"/>
      <c r="TG84" s="460"/>
      <c r="TH84" s="460"/>
      <c r="TI84" s="460"/>
      <c r="TJ84" s="460"/>
      <c r="TK84" s="460"/>
      <c r="TL84" s="460"/>
      <c r="TM84" s="460"/>
      <c r="TN84" s="460"/>
      <c r="TO84" s="460"/>
      <c r="TP84" s="460"/>
      <c r="TQ84" s="460"/>
      <c r="TR84" s="460"/>
      <c r="TS84" s="460"/>
      <c r="TT84" s="460"/>
      <c r="TU84" s="460"/>
      <c r="TV84" s="460"/>
      <c r="TW84" s="460"/>
      <c r="TX84" s="460"/>
      <c r="TY84" s="460"/>
      <c r="TZ84" s="460"/>
      <c r="UA84" s="460"/>
      <c r="UB84" s="460"/>
      <c r="UC84" s="460"/>
      <c r="UD84" s="460"/>
      <c r="UE84" s="460"/>
      <c r="UF84" s="460"/>
      <c r="UG84" s="460"/>
      <c r="UH84" s="460"/>
      <c r="UI84" s="460"/>
      <c r="UJ84" s="460"/>
      <c r="UK84" s="460"/>
      <c r="UL84" s="460"/>
      <c r="UM84" s="460"/>
      <c r="UN84" s="460"/>
      <c r="UO84" s="460"/>
      <c r="UP84" s="460"/>
      <c r="UQ84" s="460"/>
      <c r="UR84" s="460"/>
      <c r="US84" s="460"/>
      <c r="UT84" s="460"/>
      <c r="UU84" s="460"/>
      <c r="UV84" s="460"/>
      <c r="UW84" s="460"/>
      <c r="UX84" s="460"/>
      <c r="UY84" s="460"/>
      <c r="UZ84" s="460"/>
      <c r="VA84" s="460"/>
      <c r="VB84" s="460"/>
      <c r="VC84" s="460"/>
      <c r="VD84" s="460"/>
      <c r="VE84" s="460"/>
      <c r="VF84" s="460"/>
      <c r="VG84" s="460"/>
      <c r="VH84" s="460"/>
      <c r="VI84" s="460"/>
      <c r="VJ84" s="460"/>
      <c r="VK84" s="460"/>
      <c r="VL84" s="460"/>
      <c r="VM84" s="460"/>
      <c r="VN84" s="460"/>
      <c r="VO84" s="460"/>
      <c r="VP84" s="460"/>
      <c r="VQ84" s="460"/>
      <c r="VR84" s="460"/>
      <c r="VS84" s="460"/>
      <c r="VT84" s="460"/>
      <c r="VU84" s="460"/>
      <c r="VV84" s="460"/>
      <c r="VW84" s="460"/>
      <c r="VX84" s="460"/>
      <c r="VY84" s="460"/>
      <c r="VZ84" s="460"/>
      <c r="WA84" s="460"/>
      <c r="WB84" s="460"/>
      <c r="WC84" s="460"/>
      <c r="WD84" s="460"/>
      <c r="WE84" s="460"/>
      <c r="WF84" s="460"/>
      <c r="WG84" s="460"/>
      <c r="WH84" s="460"/>
      <c r="WI84" s="460"/>
      <c r="WJ84" s="460"/>
      <c r="WK84" s="460"/>
      <c r="WL84" s="460"/>
      <c r="WM84" s="460"/>
      <c r="WN84" s="460"/>
      <c r="WO84" s="460"/>
      <c r="WP84" s="460"/>
      <c r="WQ84" s="460"/>
      <c r="WR84" s="460"/>
      <c r="WS84" s="460"/>
      <c r="WT84" s="460"/>
      <c r="WU84" s="460"/>
      <c r="WV84" s="460"/>
      <c r="WW84" s="460"/>
      <c r="WX84" s="460"/>
      <c r="WY84" s="460"/>
      <c r="WZ84" s="460"/>
      <c r="XA84" s="460"/>
      <c r="XB84" s="460"/>
      <c r="XC84" s="460"/>
      <c r="XD84" s="460"/>
      <c r="XE84" s="460"/>
      <c r="XF84" s="460"/>
      <c r="XG84" s="460"/>
      <c r="XH84" s="460"/>
      <c r="XI84" s="460"/>
      <c r="XJ84" s="460"/>
      <c r="XK84" s="460"/>
      <c r="XL84" s="460"/>
      <c r="XM84" s="460"/>
      <c r="XN84" s="460"/>
      <c r="XO84" s="460"/>
      <c r="XP84" s="460"/>
      <c r="XQ84" s="460"/>
      <c r="XR84" s="460"/>
      <c r="XS84" s="460"/>
      <c r="XT84" s="460"/>
      <c r="XU84" s="460"/>
      <c r="XV84" s="460"/>
      <c r="XW84" s="460"/>
      <c r="XX84" s="460"/>
      <c r="XY84" s="460"/>
      <c r="XZ84" s="460"/>
      <c r="YA84" s="460"/>
      <c r="YB84" s="460"/>
      <c r="YC84" s="460"/>
      <c r="YD84" s="460"/>
      <c r="YE84" s="460"/>
      <c r="YF84" s="460"/>
      <c r="YG84" s="460"/>
      <c r="YH84" s="460"/>
      <c r="YI84" s="460"/>
      <c r="YJ84" s="460"/>
      <c r="YK84" s="460"/>
      <c r="YL84" s="460"/>
      <c r="YM84" s="460"/>
      <c r="YN84" s="460"/>
      <c r="YO84" s="460"/>
      <c r="YP84" s="460"/>
      <c r="YQ84" s="460"/>
      <c r="YR84" s="460"/>
      <c r="YS84" s="460"/>
      <c r="YT84" s="460"/>
      <c r="YU84" s="460"/>
      <c r="YV84" s="460"/>
      <c r="YW84" s="460"/>
      <c r="YX84" s="460"/>
      <c r="YY84" s="460"/>
      <c r="YZ84" s="460"/>
      <c r="ZA84" s="460"/>
      <c r="ZB84" s="460"/>
      <c r="ZC84" s="460"/>
      <c r="ZD84" s="460"/>
      <c r="ZE84" s="460"/>
      <c r="ZF84" s="460"/>
      <c r="ZG84" s="460"/>
      <c r="ZH84" s="460"/>
      <c r="ZI84" s="460"/>
      <c r="ZJ84" s="460"/>
      <c r="ZK84" s="460"/>
      <c r="ZL84" s="460"/>
      <c r="ZM84" s="460"/>
      <c r="ZN84" s="460"/>
      <c r="ZO84" s="460"/>
      <c r="ZP84" s="460"/>
      <c r="ZQ84" s="460"/>
      <c r="ZR84" s="460"/>
      <c r="ZS84" s="460"/>
      <c r="ZT84" s="460"/>
      <c r="ZU84" s="460"/>
      <c r="ZV84" s="460"/>
      <c r="ZW84" s="460"/>
      <c r="ZX84" s="460"/>
      <c r="ZY84" s="460"/>
      <c r="ZZ84" s="460"/>
      <c r="AAA84" s="460"/>
      <c r="AAB84" s="460"/>
      <c r="AAC84" s="460"/>
      <c r="AAD84" s="460"/>
      <c r="AAE84" s="460"/>
      <c r="AAF84" s="460"/>
      <c r="AAG84" s="460"/>
      <c r="AAH84" s="460"/>
      <c r="AAI84" s="460"/>
      <c r="AAJ84" s="460"/>
      <c r="AAK84" s="460"/>
      <c r="AAL84" s="460"/>
      <c r="AAM84" s="460"/>
      <c r="AAN84" s="460"/>
      <c r="AAO84" s="460"/>
      <c r="AAP84" s="460"/>
      <c r="AAQ84" s="460"/>
      <c r="AAR84" s="460"/>
      <c r="AAS84" s="460"/>
      <c r="AAT84" s="460"/>
      <c r="AAU84" s="460"/>
      <c r="AAV84" s="460"/>
      <c r="AAW84" s="460"/>
      <c r="AAX84" s="460"/>
      <c r="AAY84" s="460"/>
      <c r="AAZ84" s="460"/>
      <c r="ABA84" s="460"/>
      <c r="ABB84" s="460"/>
      <c r="ABC84" s="460"/>
      <c r="ABD84" s="460"/>
      <c r="ABE84" s="460"/>
      <c r="ABF84" s="460"/>
      <c r="ABG84" s="460"/>
      <c r="ABH84" s="460"/>
      <c r="ABI84" s="460"/>
      <c r="ABJ84" s="460"/>
      <c r="ABK84" s="460"/>
      <c r="ABL84" s="460"/>
      <c r="ABM84" s="460"/>
      <c r="ABN84" s="460"/>
      <c r="ABO84" s="460"/>
      <c r="ABP84" s="460"/>
      <c r="ABQ84" s="460"/>
      <c r="ABR84" s="460"/>
      <c r="ABS84" s="460"/>
      <c r="ABT84" s="460"/>
      <c r="ABU84" s="460"/>
      <c r="ABV84" s="460"/>
      <c r="ABW84" s="460"/>
      <c r="ABX84" s="460"/>
      <c r="ABY84" s="460"/>
      <c r="ABZ84" s="460"/>
      <c r="ACA84" s="460"/>
      <c r="ACB84" s="460"/>
      <c r="ACC84" s="460"/>
      <c r="ACD84" s="460"/>
      <c r="ACE84" s="460"/>
      <c r="ACF84" s="460"/>
      <c r="ACG84" s="460"/>
      <c r="ACH84" s="460"/>
      <c r="ACI84" s="460"/>
      <c r="ACJ84" s="460"/>
      <c r="ACK84" s="460"/>
      <c r="ACL84" s="460"/>
      <c r="ACM84" s="460"/>
      <c r="ACN84" s="460"/>
      <c r="ACO84" s="460"/>
      <c r="ACP84" s="460"/>
      <c r="ACQ84" s="460"/>
      <c r="ACR84" s="460"/>
      <c r="ACS84" s="460"/>
      <c r="ACT84" s="460"/>
      <c r="ACU84" s="460"/>
      <c r="ACV84" s="460"/>
      <c r="ACW84" s="460"/>
      <c r="ACX84" s="460"/>
      <c r="ACY84" s="460"/>
      <c r="ACZ84" s="460"/>
      <c r="ADA84" s="460"/>
      <c r="ADB84" s="460"/>
      <c r="ADC84" s="460"/>
      <c r="ADD84" s="460"/>
      <c r="ADE84" s="460"/>
      <c r="ADF84" s="460"/>
      <c r="ADG84" s="460"/>
      <c r="ADH84" s="460"/>
      <c r="ADI84" s="460"/>
      <c r="ADJ84" s="460"/>
      <c r="ADK84" s="460"/>
      <c r="ADL84" s="460"/>
      <c r="ADM84" s="460"/>
      <c r="ADN84" s="460"/>
      <c r="ADO84" s="460"/>
      <c r="ADP84" s="460"/>
      <c r="ADQ84" s="460"/>
      <c r="ADR84" s="460"/>
      <c r="ADS84" s="460"/>
      <c r="ADT84" s="460"/>
      <c r="ADU84" s="460"/>
      <c r="ADV84" s="460"/>
      <c r="ADW84" s="460"/>
      <c r="ADX84" s="460"/>
      <c r="ADY84" s="460"/>
      <c r="ADZ84" s="460"/>
      <c r="AEA84" s="460"/>
      <c r="AEB84" s="460"/>
      <c r="AEC84" s="460"/>
      <c r="AED84" s="460"/>
      <c r="AEE84" s="460"/>
      <c r="AEF84" s="460"/>
      <c r="AEG84" s="460"/>
      <c r="AEH84" s="460"/>
      <c r="AEI84" s="460"/>
      <c r="AEJ84" s="460"/>
      <c r="AEK84" s="460"/>
      <c r="AEL84" s="460"/>
      <c r="AEM84" s="460"/>
      <c r="AEN84" s="460"/>
      <c r="AEO84" s="460"/>
      <c r="AEP84" s="460"/>
      <c r="AEQ84" s="460"/>
      <c r="AER84" s="460"/>
      <c r="AES84" s="460"/>
      <c r="AET84" s="460"/>
      <c r="AEU84" s="460"/>
      <c r="AEV84" s="460"/>
      <c r="AEW84" s="460"/>
      <c r="AEX84" s="460"/>
      <c r="AEY84" s="460"/>
      <c r="AEZ84" s="460"/>
      <c r="AFA84" s="460"/>
      <c r="AFB84" s="460"/>
      <c r="AFC84" s="460"/>
      <c r="AFD84" s="460"/>
      <c r="AFE84" s="460"/>
      <c r="AFF84" s="460"/>
      <c r="AFG84" s="460"/>
      <c r="AFH84" s="460"/>
      <c r="AFI84" s="460"/>
      <c r="AFJ84" s="460"/>
      <c r="AFK84" s="460"/>
      <c r="AFL84" s="460"/>
      <c r="AFM84" s="460"/>
      <c r="AFN84" s="460"/>
      <c r="AFO84" s="460"/>
      <c r="AFP84" s="460"/>
      <c r="AFQ84" s="460"/>
      <c r="AFR84" s="460"/>
      <c r="AFS84" s="460"/>
      <c r="AFT84" s="460"/>
      <c r="AFU84" s="460"/>
    </row>
    <row r="85" spans="1:853" s="469" customFormat="1">
      <c r="A85" s="135">
        <v>6</v>
      </c>
      <c r="B85" s="140" t="s">
        <v>1152</v>
      </c>
      <c r="C85" s="141"/>
      <c r="D85" s="142"/>
      <c r="E85" s="204">
        <f t="shared" ref="E85:J85" si="51">SUM(E86)</f>
        <v>0</v>
      </c>
      <c r="F85" s="204">
        <f t="shared" si="51"/>
        <v>0</v>
      </c>
      <c r="G85" s="204">
        <f t="shared" si="51"/>
        <v>0</v>
      </c>
      <c r="H85" s="204">
        <f t="shared" si="51"/>
        <v>0</v>
      </c>
      <c r="I85" s="204">
        <f t="shared" si="51"/>
        <v>0</v>
      </c>
      <c r="J85" s="204">
        <f t="shared" si="51"/>
        <v>0</v>
      </c>
      <c r="K85" s="204">
        <f>SUM(K86)</f>
        <v>0</v>
      </c>
      <c r="L85" s="204">
        <f>SUM(L86)</f>
        <v>0</v>
      </c>
      <c r="M85" s="204">
        <f t="shared" ref="M85:V85" si="52">SUM(M86)</f>
        <v>0</v>
      </c>
      <c r="N85" s="204">
        <f t="shared" si="52"/>
        <v>0</v>
      </c>
      <c r="O85" s="204">
        <f t="shared" si="52"/>
        <v>0</v>
      </c>
      <c r="P85" s="204">
        <f t="shared" si="52"/>
        <v>0</v>
      </c>
      <c r="Q85" s="204">
        <f t="shared" si="52"/>
        <v>0</v>
      </c>
      <c r="R85" s="204">
        <f t="shared" si="52"/>
        <v>0</v>
      </c>
      <c r="S85" s="204">
        <f t="shared" si="52"/>
        <v>0</v>
      </c>
      <c r="T85" s="204">
        <f t="shared" si="52"/>
        <v>0</v>
      </c>
      <c r="U85" s="204">
        <f t="shared" si="52"/>
        <v>0</v>
      </c>
      <c r="V85" s="204">
        <f t="shared" si="52"/>
        <v>0</v>
      </c>
      <c r="W85" s="204">
        <f>SUM(W86)</f>
        <v>0</v>
      </c>
      <c r="X85" s="204">
        <f>SUM(X86)</f>
        <v>0</v>
      </c>
      <c r="Y85" s="204">
        <f>SUM(Y86)</f>
        <v>0</v>
      </c>
      <c r="Z85" s="204">
        <f>SUM(Z86)</f>
        <v>0</v>
      </c>
      <c r="AA85" s="204">
        <f t="shared" ref="AA85:BN85" si="53">SUM(AA86)</f>
        <v>0</v>
      </c>
      <c r="AB85" s="204">
        <f t="shared" si="53"/>
        <v>0</v>
      </c>
      <c r="AC85" s="204">
        <f>SUM(AC86)</f>
        <v>0</v>
      </c>
      <c r="AD85" s="204">
        <f>SUM(AD86)</f>
        <v>0</v>
      </c>
      <c r="AE85" s="204">
        <f>SUM(AE86)</f>
        <v>0</v>
      </c>
      <c r="AF85" s="204">
        <f t="shared" si="53"/>
        <v>0</v>
      </c>
      <c r="AG85" s="204">
        <f t="shared" si="53"/>
        <v>0</v>
      </c>
      <c r="AH85" s="204">
        <f t="shared" si="53"/>
        <v>0</v>
      </c>
      <c r="AI85" s="204">
        <f t="shared" si="53"/>
        <v>0</v>
      </c>
      <c r="AJ85" s="204">
        <f t="shared" si="53"/>
        <v>0</v>
      </c>
      <c r="AK85" s="204">
        <f t="shared" si="53"/>
        <v>0</v>
      </c>
      <c r="AL85" s="204">
        <f t="shared" si="53"/>
        <v>0</v>
      </c>
      <c r="AM85" s="204">
        <f t="shared" si="53"/>
        <v>0</v>
      </c>
      <c r="AN85" s="204">
        <f t="shared" si="53"/>
        <v>0</v>
      </c>
      <c r="AO85" s="204">
        <f t="shared" si="53"/>
        <v>0</v>
      </c>
      <c r="AP85" s="204">
        <f t="shared" si="53"/>
        <v>0</v>
      </c>
      <c r="AQ85" s="204">
        <f t="shared" si="53"/>
        <v>0</v>
      </c>
      <c r="AR85" s="204">
        <f t="shared" si="53"/>
        <v>0</v>
      </c>
      <c r="AS85" s="204">
        <f t="shared" si="53"/>
        <v>0</v>
      </c>
      <c r="AT85" s="204">
        <f t="shared" si="53"/>
        <v>0</v>
      </c>
      <c r="AU85" s="204">
        <f t="shared" si="53"/>
        <v>0</v>
      </c>
      <c r="AV85" s="204">
        <f t="shared" si="53"/>
        <v>0</v>
      </c>
      <c r="AW85" s="204">
        <f t="shared" si="53"/>
        <v>0</v>
      </c>
      <c r="AX85" s="204">
        <f t="shared" si="53"/>
        <v>0</v>
      </c>
      <c r="AY85" s="204">
        <f t="shared" si="53"/>
        <v>0</v>
      </c>
      <c r="AZ85" s="204">
        <f t="shared" si="53"/>
        <v>0</v>
      </c>
      <c r="BA85" s="204">
        <f t="shared" si="53"/>
        <v>0</v>
      </c>
      <c r="BB85" s="204">
        <f t="shared" si="53"/>
        <v>0</v>
      </c>
      <c r="BC85" s="204">
        <f t="shared" si="53"/>
        <v>0</v>
      </c>
      <c r="BD85" s="204">
        <f t="shared" si="53"/>
        <v>0</v>
      </c>
      <c r="BE85" s="204">
        <f t="shared" si="53"/>
        <v>0</v>
      </c>
      <c r="BF85" s="204">
        <f t="shared" si="53"/>
        <v>0</v>
      </c>
      <c r="BG85" s="204">
        <f t="shared" si="53"/>
        <v>0</v>
      </c>
      <c r="BH85" s="204">
        <f t="shared" si="53"/>
        <v>0</v>
      </c>
      <c r="BI85" s="204">
        <f t="shared" si="53"/>
        <v>0</v>
      </c>
      <c r="BJ85" s="204">
        <f t="shared" si="53"/>
        <v>0</v>
      </c>
      <c r="BK85" s="204">
        <f t="shared" si="53"/>
        <v>0</v>
      </c>
      <c r="BL85" s="204">
        <f t="shared" si="53"/>
        <v>0</v>
      </c>
      <c r="BM85" s="204">
        <f t="shared" si="53"/>
        <v>0</v>
      </c>
      <c r="BN85" s="204">
        <f t="shared" si="53"/>
        <v>0</v>
      </c>
      <c r="BO85" s="462"/>
      <c r="BP85" s="462"/>
      <c r="BQ85" s="462"/>
      <c r="BR85" s="462"/>
      <c r="BS85" s="462"/>
      <c r="BT85" s="462"/>
      <c r="BU85" s="462"/>
      <c r="BV85" s="462"/>
      <c r="BW85" s="462"/>
      <c r="BX85" s="462"/>
      <c r="BY85" s="462"/>
      <c r="BZ85" s="462"/>
      <c r="CA85" s="462"/>
      <c r="CB85" s="462"/>
      <c r="CC85" s="462"/>
      <c r="CD85" s="462"/>
      <c r="CE85" s="462"/>
      <c r="CF85" s="462"/>
      <c r="CG85" s="462"/>
      <c r="CH85" s="462"/>
      <c r="CI85" s="462"/>
      <c r="CJ85" s="462"/>
      <c r="CK85" s="462"/>
      <c r="CL85" s="462"/>
      <c r="CM85" s="462"/>
      <c r="CN85" s="462"/>
      <c r="CO85" s="462"/>
      <c r="CP85" s="462"/>
      <c r="CQ85" s="462"/>
      <c r="CR85" s="462"/>
      <c r="CS85" s="462"/>
      <c r="CT85" s="462"/>
      <c r="CU85" s="462"/>
      <c r="CV85" s="462"/>
      <c r="CW85" s="462"/>
      <c r="CX85" s="462"/>
      <c r="CY85" s="462"/>
      <c r="CZ85" s="462"/>
      <c r="DA85" s="462"/>
      <c r="DB85" s="462"/>
      <c r="DC85" s="462"/>
      <c r="DD85" s="462"/>
      <c r="DE85" s="462"/>
      <c r="DF85" s="462"/>
      <c r="DG85" s="462"/>
      <c r="DH85" s="462"/>
      <c r="DI85" s="462"/>
      <c r="DJ85" s="462"/>
      <c r="DK85" s="462"/>
      <c r="DL85" s="462"/>
      <c r="DM85" s="462"/>
      <c r="DN85" s="462"/>
      <c r="DO85" s="462"/>
      <c r="DP85" s="462"/>
      <c r="DQ85" s="462"/>
      <c r="DR85" s="462"/>
      <c r="DS85" s="462"/>
      <c r="DT85" s="462"/>
      <c r="DU85" s="462"/>
      <c r="DV85" s="462"/>
      <c r="DW85" s="462"/>
      <c r="DX85" s="462"/>
      <c r="DY85" s="462"/>
      <c r="DZ85" s="462"/>
      <c r="EA85" s="462"/>
      <c r="EB85" s="462"/>
      <c r="EC85" s="462"/>
      <c r="ED85" s="462"/>
      <c r="EE85" s="462"/>
      <c r="EF85" s="462"/>
      <c r="EG85" s="462"/>
      <c r="EH85" s="462"/>
      <c r="EI85" s="462"/>
      <c r="EJ85" s="462"/>
      <c r="EK85" s="462"/>
      <c r="EL85" s="462"/>
      <c r="EM85" s="462"/>
      <c r="EN85" s="462"/>
      <c r="EO85" s="462"/>
      <c r="EP85" s="462"/>
      <c r="EQ85" s="462"/>
      <c r="ER85" s="462"/>
      <c r="ES85" s="462"/>
      <c r="ET85" s="462"/>
      <c r="EU85" s="462"/>
      <c r="EV85" s="462"/>
      <c r="EW85" s="462"/>
      <c r="EX85" s="462"/>
      <c r="EY85" s="462"/>
      <c r="EZ85" s="462"/>
      <c r="FA85" s="462"/>
      <c r="FB85" s="462"/>
      <c r="FC85" s="462"/>
      <c r="FD85" s="462"/>
      <c r="FE85" s="462"/>
      <c r="FF85" s="462"/>
      <c r="FG85" s="462"/>
      <c r="FH85" s="462"/>
      <c r="FI85" s="462"/>
      <c r="FJ85" s="462"/>
      <c r="FK85" s="462"/>
      <c r="FL85" s="462"/>
      <c r="FM85" s="462"/>
      <c r="FN85" s="462"/>
      <c r="FO85" s="462"/>
      <c r="FP85" s="462"/>
      <c r="FQ85" s="462"/>
      <c r="FR85" s="462"/>
      <c r="FS85" s="462"/>
      <c r="FT85" s="462"/>
      <c r="FU85" s="462"/>
      <c r="FV85" s="462"/>
      <c r="FW85" s="462"/>
      <c r="FX85" s="462"/>
      <c r="FY85" s="462"/>
      <c r="FZ85" s="462"/>
      <c r="GA85" s="462"/>
      <c r="GB85" s="462"/>
      <c r="GC85" s="462"/>
      <c r="GD85" s="462"/>
      <c r="GE85" s="462"/>
      <c r="GF85" s="462"/>
      <c r="GG85" s="462"/>
      <c r="GH85" s="462"/>
      <c r="GI85" s="462"/>
      <c r="GJ85" s="462"/>
      <c r="GK85" s="462"/>
      <c r="GL85" s="462"/>
      <c r="GM85" s="462"/>
      <c r="GN85" s="462"/>
      <c r="GO85" s="462"/>
      <c r="GP85" s="462"/>
      <c r="GQ85" s="462"/>
      <c r="GR85" s="462"/>
      <c r="GS85" s="462"/>
      <c r="GT85" s="462"/>
      <c r="GU85" s="462"/>
      <c r="GV85" s="462"/>
      <c r="GW85" s="462"/>
      <c r="GX85" s="462"/>
      <c r="GY85" s="462"/>
      <c r="GZ85" s="462"/>
      <c r="HA85" s="462"/>
      <c r="HB85" s="462"/>
      <c r="HC85" s="462"/>
      <c r="HD85" s="462"/>
      <c r="HE85" s="462"/>
      <c r="HF85" s="462"/>
      <c r="HG85" s="462"/>
      <c r="HH85" s="462"/>
      <c r="HI85" s="462"/>
      <c r="HJ85" s="462"/>
      <c r="HK85" s="462"/>
      <c r="HL85" s="462"/>
      <c r="HM85" s="462"/>
      <c r="HN85" s="462"/>
      <c r="HO85" s="462"/>
      <c r="HP85" s="462"/>
      <c r="HQ85" s="462"/>
      <c r="HR85" s="462"/>
      <c r="HS85" s="462"/>
      <c r="HT85" s="462"/>
      <c r="HU85" s="462"/>
      <c r="HV85" s="462"/>
      <c r="HW85" s="462"/>
      <c r="HX85" s="462"/>
      <c r="HY85" s="462"/>
      <c r="HZ85" s="462"/>
      <c r="IA85" s="462"/>
      <c r="IB85" s="462"/>
      <c r="IC85" s="462"/>
      <c r="ID85" s="462"/>
      <c r="IE85" s="462"/>
      <c r="IF85" s="462"/>
      <c r="IG85" s="462"/>
      <c r="IH85" s="462"/>
      <c r="II85" s="462"/>
      <c r="IJ85" s="462"/>
      <c r="IK85" s="462"/>
      <c r="IL85" s="462"/>
      <c r="IM85" s="462"/>
      <c r="IN85" s="462"/>
      <c r="IO85" s="462"/>
      <c r="IP85" s="462"/>
      <c r="IQ85" s="462"/>
      <c r="IR85" s="462"/>
      <c r="IS85" s="462"/>
      <c r="IT85" s="462"/>
      <c r="IU85" s="462"/>
      <c r="IV85" s="462"/>
      <c r="IW85" s="462"/>
      <c r="IX85" s="462"/>
      <c r="IY85" s="462"/>
      <c r="IZ85" s="462"/>
      <c r="JA85" s="462"/>
      <c r="JB85" s="462"/>
      <c r="JC85" s="462"/>
      <c r="JD85" s="462"/>
      <c r="JE85" s="462"/>
      <c r="JF85" s="462"/>
      <c r="JG85" s="462"/>
      <c r="JH85" s="462"/>
      <c r="JI85" s="462"/>
      <c r="JJ85" s="462"/>
      <c r="JK85" s="462"/>
      <c r="JL85" s="462"/>
      <c r="JM85" s="462"/>
      <c r="JN85" s="462"/>
      <c r="JO85" s="462"/>
      <c r="JP85" s="462"/>
      <c r="JQ85" s="462"/>
      <c r="JR85" s="462"/>
      <c r="JS85" s="462"/>
      <c r="JT85" s="462"/>
      <c r="JU85" s="462"/>
      <c r="JV85" s="462"/>
      <c r="JW85" s="462"/>
      <c r="JX85" s="462"/>
      <c r="JY85" s="462"/>
      <c r="JZ85" s="462"/>
      <c r="KA85" s="462"/>
      <c r="KB85" s="462"/>
      <c r="KC85" s="462"/>
      <c r="KD85" s="462"/>
      <c r="KE85" s="462"/>
      <c r="KF85" s="462"/>
      <c r="KG85" s="462"/>
      <c r="KH85" s="462"/>
      <c r="KI85" s="462"/>
      <c r="KJ85" s="462"/>
      <c r="KK85" s="462"/>
      <c r="KL85" s="462"/>
      <c r="KM85" s="462"/>
      <c r="KN85" s="462"/>
      <c r="KO85" s="462"/>
      <c r="KP85" s="462"/>
      <c r="KQ85" s="462"/>
      <c r="KR85" s="462"/>
      <c r="KS85" s="462"/>
      <c r="KT85" s="462"/>
      <c r="KU85" s="462"/>
      <c r="KV85" s="462"/>
      <c r="KW85" s="462"/>
      <c r="KX85" s="462"/>
      <c r="KY85" s="462"/>
      <c r="KZ85" s="462"/>
      <c r="LA85" s="462"/>
      <c r="LB85" s="462"/>
      <c r="LC85" s="462"/>
      <c r="LD85" s="462"/>
      <c r="LE85" s="462"/>
      <c r="LF85" s="462"/>
      <c r="LG85" s="462"/>
      <c r="LH85" s="462"/>
      <c r="LI85" s="462"/>
      <c r="LJ85" s="462"/>
      <c r="LK85" s="462"/>
      <c r="LL85" s="462"/>
      <c r="LM85" s="462"/>
      <c r="LN85" s="462"/>
      <c r="LO85" s="462"/>
      <c r="LP85" s="462"/>
      <c r="LQ85" s="462"/>
      <c r="LR85" s="462"/>
      <c r="LS85" s="462"/>
      <c r="LT85" s="462"/>
      <c r="LU85" s="462"/>
      <c r="LV85" s="462"/>
      <c r="LW85" s="462"/>
      <c r="LX85" s="462"/>
      <c r="LY85" s="462"/>
      <c r="LZ85" s="462"/>
      <c r="MA85" s="462"/>
      <c r="MB85" s="462"/>
      <c r="MC85" s="462"/>
      <c r="MD85" s="462"/>
      <c r="ME85" s="462"/>
      <c r="MF85" s="462"/>
      <c r="MG85" s="462"/>
      <c r="MH85" s="462"/>
      <c r="MI85" s="462"/>
      <c r="MJ85" s="462"/>
      <c r="MK85" s="462"/>
      <c r="ML85" s="462"/>
      <c r="MM85" s="462"/>
      <c r="MN85" s="462"/>
      <c r="MO85" s="462"/>
      <c r="MP85" s="462"/>
      <c r="MQ85" s="462"/>
      <c r="MR85" s="462"/>
      <c r="MS85" s="462"/>
      <c r="MT85" s="462"/>
      <c r="MU85" s="462"/>
      <c r="MV85" s="462"/>
      <c r="MW85" s="462"/>
      <c r="MX85" s="462"/>
      <c r="MY85" s="462"/>
      <c r="MZ85" s="462"/>
      <c r="NA85" s="462"/>
      <c r="NB85" s="462"/>
      <c r="NC85" s="462"/>
      <c r="ND85" s="462"/>
      <c r="NE85" s="462"/>
      <c r="NF85" s="462"/>
      <c r="NG85" s="462"/>
      <c r="NH85" s="462"/>
      <c r="NI85" s="462"/>
      <c r="NJ85" s="462"/>
      <c r="NK85" s="462"/>
      <c r="NL85" s="462"/>
      <c r="NM85" s="462"/>
      <c r="NN85" s="462"/>
      <c r="NO85" s="462"/>
      <c r="NP85" s="462"/>
      <c r="NQ85" s="462"/>
      <c r="NR85" s="462"/>
      <c r="NS85" s="462"/>
      <c r="NT85" s="462"/>
      <c r="NU85" s="462"/>
      <c r="NV85" s="462"/>
      <c r="NW85" s="462"/>
      <c r="NX85" s="462"/>
      <c r="NY85" s="462"/>
      <c r="NZ85" s="462"/>
      <c r="OA85" s="462"/>
      <c r="OB85" s="462"/>
      <c r="OC85" s="462"/>
      <c r="OD85" s="462"/>
      <c r="OE85" s="462"/>
      <c r="OF85" s="462"/>
      <c r="OG85" s="462"/>
      <c r="OH85" s="462"/>
      <c r="OI85" s="462"/>
      <c r="OJ85" s="462"/>
      <c r="OK85" s="462"/>
      <c r="OL85" s="462"/>
      <c r="OM85" s="462"/>
      <c r="ON85" s="462"/>
      <c r="OO85" s="462"/>
      <c r="OP85" s="462"/>
      <c r="OQ85" s="462"/>
      <c r="OR85" s="462"/>
      <c r="OS85" s="462"/>
      <c r="OT85" s="462"/>
      <c r="OU85" s="462"/>
      <c r="OV85" s="462"/>
      <c r="OW85" s="462"/>
      <c r="OX85" s="462"/>
      <c r="OY85" s="462"/>
      <c r="OZ85" s="462"/>
      <c r="PA85" s="462"/>
      <c r="PB85" s="462"/>
      <c r="PC85" s="462"/>
      <c r="PD85" s="462"/>
      <c r="PE85" s="462"/>
      <c r="PF85" s="462"/>
      <c r="PG85" s="462"/>
      <c r="PH85" s="462"/>
      <c r="PI85" s="462"/>
      <c r="PJ85" s="462"/>
      <c r="PK85" s="462"/>
      <c r="PL85" s="462"/>
      <c r="PM85" s="462"/>
      <c r="PN85" s="462"/>
      <c r="PO85" s="462"/>
      <c r="PP85" s="462"/>
      <c r="PQ85" s="462"/>
      <c r="PR85" s="462"/>
      <c r="PS85" s="462"/>
      <c r="PT85" s="462"/>
      <c r="PU85" s="462"/>
      <c r="PV85" s="462"/>
      <c r="PW85" s="462"/>
      <c r="PX85" s="462"/>
      <c r="PY85" s="462"/>
      <c r="PZ85" s="462"/>
      <c r="QA85" s="462"/>
      <c r="QB85" s="462"/>
      <c r="QC85" s="462"/>
      <c r="QD85" s="462"/>
      <c r="QE85" s="462"/>
      <c r="QF85" s="462"/>
      <c r="QG85" s="462"/>
      <c r="QH85" s="462"/>
      <c r="QI85" s="462"/>
      <c r="QJ85" s="462"/>
      <c r="QK85" s="462"/>
      <c r="QL85" s="462"/>
      <c r="QM85" s="462"/>
      <c r="QN85" s="462"/>
      <c r="QO85" s="462"/>
      <c r="QP85" s="462"/>
      <c r="QQ85" s="462"/>
      <c r="QR85" s="462"/>
      <c r="QS85" s="462"/>
      <c r="QT85" s="462"/>
      <c r="QU85" s="462"/>
      <c r="QV85" s="462"/>
      <c r="QW85" s="462"/>
      <c r="QX85" s="462"/>
      <c r="QY85" s="462"/>
      <c r="QZ85" s="462"/>
      <c r="RA85" s="462"/>
      <c r="RB85" s="462"/>
      <c r="RC85" s="462"/>
      <c r="RD85" s="462"/>
      <c r="RE85" s="462"/>
      <c r="RF85" s="462"/>
      <c r="RG85" s="462"/>
      <c r="RH85" s="462"/>
      <c r="RI85" s="462"/>
      <c r="RJ85" s="462"/>
      <c r="RK85" s="462"/>
      <c r="RL85" s="462"/>
      <c r="RM85" s="462"/>
      <c r="RN85" s="462"/>
      <c r="RO85" s="462"/>
      <c r="RP85" s="462"/>
      <c r="RQ85" s="462"/>
      <c r="RR85" s="462"/>
      <c r="RS85" s="462"/>
      <c r="RT85" s="462"/>
      <c r="RU85" s="462"/>
      <c r="RV85" s="462"/>
      <c r="RW85" s="462"/>
      <c r="RX85" s="462"/>
      <c r="RY85" s="462"/>
      <c r="RZ85" s="462"/>
      <c r="SA85" s="462"/>
      <c r="SB85" s="462"/>
      <c r="SC85" s="462"/>
      <c r="SD85" s="462"/>
      <c r="SE85" s="462"/>
      <c r="SF85" s="462"/>
      <c r="SG85" s="462"/>
      <c r="SH85" s="462"/>
      <c r="SI85" s="462"/>
      <c r="SJ85" s="462"/>
      <c r="SK85" s="462"/>
      <c r="SL85" s="462"/>
      <c r="SM85" s="462"/>
      <c r="SN85" s="462"/>
      <c r="SO85" s="462"/>
      <c r="SP85" s="462"/>
      <c r="SQ85" s="462"/>
      <c r="SR85" s="462"/>
      <c r="SS85" s="462"/>
      <c r="ST85" s="462"/>
      <c r="SU85" s="462"/>
      <c r="SV85" s="462"/>
      <c r="SW85" s="462"/>
      <c r="SX85" s="462"/>
      <c r="SY85" s="462"/>
      <c r="SZ85" s="462"/>
      <c r="TA85" s="462"/>
      <c r="TB85" s="462"/>
      <c r="TC85" s="462"/>
      <c r="TD85" s="462"/>
      <c r="TE85" s="462"/>
      <c r="TF85" s="462"/>
      <c r="TG85" s="462"/>
      <c r="TH85" s="462"/>
      <c r="TI85" s="462"/>
      <c r="TJ85" s="462"/>
      <c r="TK85" s="462"/>
      <c r="TL85" s="462"/>
      <c r="TM85" s="462"/>
      <c r="TN85" s="462"/>
      <c r="TO85" s="462"/>
      <c r="TP85" s="462"/>
      <c r="TQ85" s="462"/>
      <c r="TR85" s="462"/>
      <c r="TS85" s="462"/>
      <c r="TT85" s="462"/>
      <c r="TU85" s="462"/>
      <c r="TV85" s="462"/>
      <c r="TW85" s="462"/>
      <c r="TX85" s="462"/>
      <c r="TY85" s="462"/>
      <c r="TZ85" s="462"/>
      <c r="UA85" s="462"/>
      <c r="UB85" s="462"/>
      <c r="UC85" s="462"/>
      <c r="UD85" s="462"/>
      <c r="UE85" s="462"/>
      <c r="UF85" s="462"/>
      <c r="UG85" s="462"/>
      <c r="UH85" s="462"/>
      <c r="UI85" s="462"/>
      <c r="UJ85" s="462"/>
      <c r="UK85" s="462"/>
      <c r="UL85" s="462"/>
      <c r="UM85" s="462"/>
      <c r="UN85" s="462"/>
      <c r="UO85" s="462"/>
      <c r="UP85" s="462"/>
      <c r="UQ85" s="462"/>
      <c r="UR85" s="462"/>
      <c r="US85" s="462"/>
      <c r="UT85" s="462"/>
      <c r="UU85" s="462"/>
      <c r="UV85" s="462"/>
      <c r="UW85" s="462"/>
      <c r="UX85" s="462"/>
      <c r="UY85" s="462"/>
      <c r="UZ85" s="462"/>
      <c r="VA85" s="462"/>
      <c r="VB85" s="462"/>
      <c r="VC85" s="462"/>
      <c r="VD85" s="462"/>
      <c r="VE85" s="462"/>
      <c r="VF85" s="462"/>
      <c r="VG85" s="462"/>
      <c r="VH85" s="462"/>
      <c r="VI85" s="462"/>
      <c r="VJ85" s="462"/>
      <c r="VK85" s="462"/>
      <c r="VL85" s="462"/>
      <c r="VM85" s="462"/>
      <c r="VN85" s="462"/>
      <c r="VO85" s="462"/>
      <c r="VP85" s="462"/>
      <c r="VQ85" s="462"/>
      <c r="VR85" s="462"/>
      <c r="VS85" s="462"/>
      <c r="VT85" s="462"/>
      <c r="VU85" s="462"/>
      <c r="VV85" s="462"/>
      <c r="VW85" s="462"/>
      <c r="VX85" s="462"/>
      <c r="VY85" s="462"/>
      <c r="VZ85" s="462"/>
      <c r="WA85" s="462"/>
      <c r="WB85" s="462"/>
      <c r="WC85" s="462"/>
      <c r="WD85" s="462"/>
      <c r="WE85" s="462"/>
      <c r="WF85" s="462"/>
      <c r="WG85" s="462"/>
      <c r="WH85" s="462"/>
      <c r="WI85" s="462"/>
      <c r="WJ85" s="462"/>
      <c r="WK85" s="462"/>
      <c r="WL85" s="462"/>
      <c r="WM85" s="462"/>
      <c r="WN85" s="462"/>
      <c r="WO85" s="462"/>
      <c r="WP85" s="462"/>
      <c r="WQ85" s="462"/>
      <c r="WR85" s="462"/>
      <c r="WS85" s="462"/>
      <c r="WT85" s="462"/>
      <c r="WU85" s="462"/>
      <c r="WV85" s="462"/>
      <c r="WW85" s="462"/>
      <c r="WX85" s="462"/>
      <c r="WY85" s="462"/>
      <c r="WZ85" s="462"/>
      <c r="XA85" s="462"/>
      <c r="XB85" s="462"/>
      <c r="XC85" s="462"/>
      <c r="XD85" s="462"/>
      <c r="XE85" s="462"/>
      <c r="XF85" s="462"/>
      <c r="XG85" s="462"/>
      <c r="XH85" s="462"/>
      <c r="XI85" s="462"/>
      <c r="XJ85" s="462"/>
      <c r="XK85" s="462"/>
      <c r="XL85" s="462"/>
      <c r="XM85" s="462"/>
      <c r="XN85" s="462"/>
      <c r="XO85" s="462"/>
      <c r="XP85" s="462"/>
      <c r="XQ85" s="462"/>
      <c r="XR85" s="462"/>
      <c r="XS85" s="462"/>
      <c r="XT85" s="462"/>
      <c r="XU85" s="462"/>
      <c r="XV85" s="462"/>
      <c r="XW85" s="462"/>
      <c r="XX85" s="462"/>
      <c r="XY85" s="462"/>
      <c r="XZ85" s="462"/>
      <c r="YA85" s="462"/>
      <c r="YB85" s="462"/>
      <c r="YC85" s="462"/>
      <c r="YD85" s="462"/>
      <c r="YE85" s="462"/>
      <c r="YF85" s="462"/>
      <c r="YG85" s="462"/>
      <c r="YH85" s="462"/>
      <c r="YI85" s="462"/>
      <c r="YJ85" s="462"/>
      <c r="YK85" s="462"/>
      <c r="YL85" s="462"/>
      <c r="YM85" s="462"/>
      <c r="YN85" s="462"/>
      <c r="YO85" s="462"/>
      <c r="YP85" s="462"/>
      <c r="YQ85" s="462"/>
      <c r="YR85" s="462"/>
      <c r="YS85" s="462"/>
      <c r="YT85" s="462"/>
      <c r="YU85" s="462"/>
      <c r="YV85" s="462"/>
      <c r="YW85" s="462"/>
      <c r="YX85" s="462"/>
      <c r="YY85" s="462"/>
      <c r="YZ85" s="462"/>
      <c r="ZA85" s="462"/>
      <c r="ZB85" s="462"/>
      <c r="ZC85" s="462"/>
      <c r="ZD85" s="462"/>
      <c r="ZE85" s="462"/>
      <c r="ZF85" s="462"/>
      <c r="ZG85" s="462"/>
      <c r="ZH85" s="462"/>
      <c r="ZI85" s="462"/>
      <c r="ZJ85" s="462"/>
      <c r="ZK85" s="462"/>
      <c r="ZL85" s="462"/>
      <c r="ZM85" s="462"/>
      <c r="ZN85" s="462"/>
      <c r="ZO85" s="462"/>
      <c r="ZP85" s="462"/>
      <c r="ZQ85" s="462"/>
      <c r="ZR85" s="462"/>
      <c r="ZS85" s="462"/>
      <c r="ZT85" s="462"/>
      <c r="ZU85" s="462"/>
      <c r="ZV85" s="462"/>
      <c r="ZW85" s="462"/>
      <c r="ZX85" s="462"/>
      <c r="ZY85" s="462"/>
      <c r="ZZ85" s="462"/>
      <c r="AAA85" s="462"/>
      <c r="AAB85" s="462"/>
      <c r="AAC85" s="462"/>
      <c r="AAD85" s="462"/>
      <c r="AAE85" s="462"/>
      <c r="AAF85" s="462"/>
      <c r="AAG85" s="462"/>
      <c r="AAH85" s="462"/>
      <c r="AAI85" s="462"/>
      <c r="AAJ85" s="462"/>
      <c r="AAK85" s="462"/>
      <c r="AAL85" s="462"/>
      <c r="AAM85" s="462"/>
      <c r="AAN85" s="462"/>
      <c r="AAO85" s="462"/>
      <c r="AAP85" s="462"/>
      <c r="AAQ85" s="462"/>
      <c r="AAR85" s="462"/>
      <c r="AAS85" s="462"/>
      <c r="AAT85" s="462"/>
      <c r="AAU85" s="462"/>
      <c r="AAV85" s="462"/>
      <c r="AAW85" s="462"/>
      <c r="AAX85" s="462"/>
      <c r="AAY85" s="462"/>
      <c r="AAZ85" s="462"/>
      <c r="ABA85" s="462"/>
      <c r="ABB85" s="462"/>
      <c r="ABC85" s="462"/>
      <c r="ABD85" s="462"/>
      <c r="ABE85" s="462"/>
      <c r="ABF85" s="462"/>
      <c r="ABG85" s="462"/>
      <c r="ABH85" s="462"/>
      <c r="ABI85" s="462"/>
      <c r="ABJ85" s="462"/>
      <c r="ABK85" s="462"/>
      <c r="ABL85" s="462"/>
      <c r="ABM85" s="462"/>
      <c r="ABN85" s="462"/>
      <c r="ABO85" s="462"/>
      <c r="ABP85" s="462"/>
      <c r="ABQ85" s="462"/>
      <c r="ABR85" s="462"/>
      <c r="ABS85" s="462"/>
      <c r="ABT85" s="462"/>
      <c r="ABU85" s="462"/>
      <c r="ABV85" s="462"/>
      <c r="ABW85" s="462"/>
      <c r="ABX85" s="462"/>
      <c r="ABY85" s="462"/>
      <c r="ABZ85" s="462"/>
      <c r="ACA85" s="462"/>
      <c r="ACB85" s="462"/>
      <c r="ACC85" s="462"/>
      <c r="ACD85" s="462"/>
      <c r="ACE85" s="462"/>
      <c r="ACF85" s="462"/>
      <c r="ACG85" s="462"/>
      <c r="ACH85" s="462"/>
      <c r="ACI85" s="462"/>
      <c r="ACJ85" s="462"/>
      <c r="ACK85" s="462"/>
      <c r="ACL85" s="462"/>
      <c r="ACM85" s="462"/>
      <c r="ACN85" s="462"/>
      <c r="ACO85" s="462"/>
      <c r="ACP85" s="462"/>
      <c r="ACQ85" s="462"/>
      <c r="ACR85" s="462"/>
      <c r="ACS85" s="462"/>
      <c r="ACT85" s="462"/>
      <c r="ACU85" s="462"/>
      <c r="ACV85" s="462"/>
      <c r="ACW85" s="462"/>
      <c r="ACX85" s="462"/>
      <c r="ACY85" s="462"/>
      <c r="ACZ85" s="462"/>
      <c r="ADA85" s="462"/>
      <c r="ADB85" s="462"/>
      <c r="ADC85" s="462"/>
      <c r="ADD85" s="462"/>
      <c r="ADE85" s="462"/>
      <c r="ADF85" s="462"/>
      <c r="ADG85" s="462"/>
      <c r="ADH85" s="462"/>
      <c r="ADI85" s="462"/>
      <c r="ADJ85" s="462"/>
      <c r="ADK85" s="462"/>
      <c r="ADL85" s="462"/>
      <c r="ADM85" s="462"/>
      <c r="ADN85" s="462"/>
      <c r="ADO85" s="462"/>
      <c r="ADP85" s="462"/>
      <c r="ADQ85" s="462"/>
      <c r="ADR85" s="462"/>
      <c r="ADS85" s="462"/>
      <c r="ADT85" s="462"/>
      <c r="ADU85" s="462"/>
      <c r="ADV85" s="462"/>
      <c r="ADW85" s="462"/>
      <c r="ADX85" s="462"/>
      <c r="ADY85" s="462"/>
      <c r="ADZ85" s="462"/>
      <c r="AEA85" s="462"/>
      <c r="AEB85" s="462"/>
      <c r="AEC85" s="462"/>
      <c r="AED85" s="462"/>
      <c r="AEE85" s="462"/>
      <c r="AEF85" s="462"/>
      <c r="AEG85" s="462"/>
      <c r="AEH85" s="462"/>
      <c r="AEI85" s="462"/>
      <c r="AEJ85" s="462"/>
      <c r="AEK85" s="462"/>
      <c r="AEL85" s="462"/>
      <c r="AEM85" s="462"/>
      <c r="AEN85" s="462"/>
      <c r="AEO85" s="462"/>
      <c r="AEP85" s="462"/>
      <c r="AEQ85" s="462"/>
      <c r="AER85" s="462"/>
      <c r="AES85" s="462"/>
      <c r="AET85" s="462"/>
      <c r="AEU85" s="462"/>
      <c r="AEV85" s="462"/>
      <c r="AEW85" s="462"/>
      <c r="AEX85" s="462"/>
      <c r="AEY85" s="462"/>
      <c r="AEZ85" s="462"/>
      <c r="AFA85" s="462"/>
      <c r="AFB85" s="462"/>
      <c r="AFC85" s="462"/>
      <c r="AFD85" s="462"/>
      <c r="AFE85" s="462"/>
      <c r="AFF85" s="462"/>
      <c r="AFG85" s="462"/>
      <c r="AFH85" s="462"/>
      <c r="AFI85" s="462"/>
      <c r="AFJ85" s="462"/>
      <c r="AFK85" s="462"/>
      <c r="AFL85" s="462"/>
      <c r="AFM85" s="462"/>
      <c r="AFN85" s="462"/>
      <c r="AFO85" s="462"/>
      <c r="AFP85" s="462"/>
      <c r="AFQ85" s="462"/>
      <c r="AFR85" s="462"/>
      <c r="AFS85" s="462"/>
      <c r="AFT85" s="462"/>
      <c r="AFU85" s="462"/>
    </row>
    <row r="86" spans="1:853">
      <c r="A86" s="10"/>
      <c r="B86" s="21"/>
      <c r="C86" s="22" t="s">
        <v>1153</v>
      </c>
      <c r="D86" s="23"/>
      <c r="E86" s="360"/>
      <c r="F86" s="360"/>
      <c r="G86" s="360"/>
      <c r="H86" s="360"/>
      <c r="I86" s="360"/>
      <c r="J86" s="360"/>
      <c r="K86" s="360"/>
      <c r="L86" s="360"/>
      <c r="M86" s="360"/>
      <c r="N86" s="360"/>
      <c r="O86" s="360"/>
      <c r="P86" s="360"/>
      <c r="Q86" s="360"/>
      <c r="R86" s="360"/>
      <c r="S86" s="360"/>
      <c r="T86" s="360"/>
      <c r="U86" s="360"/>
      <c r="V86" s="360"/>
      <c r="W86" s="360"/>
      <c r="X86" s="360"/>
      <c r="Y86" s="360"/>
      <c r="Z86" s="360"/>
      <c r="AA86" s="360"/>
      <c r="AB86" s="360"/>
      <c r="AC86" s="360"/>
      <c r="AD86" s="360"/>
      <c r="AE86" s="360"/>
      <c r="AF86" s="360"/>
      <c r="AG86" s="360"/>
      <c r="AH86" s="360"/>
      <c r="AI86" s="360"/>
      <c r="AJ86" s="360"/>
      <c r="AK86" s="360"/>
      <c r="AL86" s="360"/>
      <c r="AM86" s="360"/>
      <c r="AN86" s="360"/>
      <c r="AO86" s="360"/>
      <c r="AP86" s="360"/>
      <c r="AQ86" s="360"/>
      <c r="AR86" s="360"/>
      <c r="AS86" s="360"/>
      <c r="AT86" s="360"/>
      <c r="AU86" s="360"/>
      <c r="AV86" s="360"/>
      <c r="AW86" s="360"/>
      <c r="AX86" s="360"/>
      <c r="AY86" s="360"/>
      <c r="AZ86" s="360"/>
      <c r="BA86" s="360"/>
      <c r="BB86" s="360"/>
      <c r="BC86" s="360"/>
      <c r="BD86" s="360"/>
      <c r="BE86" s="360"/>
      <c r="BF86" s="360"/>
      <c r="BG86" s="360"/>
      <c r="BH86" s="360"/>
      <c r="BI86" s="360"/>
      <c r="BJ86" s="360"/>
      <c r="BK86" s="360"/>
      <c r="BL86" s="360"/>
      <c r="BM86" s="360"/>
      <c r="BN86" s="360"/>
    </row>
    <row r="87" spans="1:853" s="470" customFormat="1">
      <c r="A87" s="135">
        <v>7</v>
      </c>
      <c r="B87" s="140" t="s">
        <v>70</v>
      </c>
      <c r="C87" s="141"/>
      <c r="D87" s="142"/>
      <c r="E87" s="204">
        <f t="shared" ref="E87:J87" si="54">SUM(E88)</f>
        <v>4955864.71</v>
      </c>
      <c r="F87" s="204">
        <f t="shared" si="54"/>
        <v>9407391.879999999</v>
      </c>
      <c r="G87" s="204">
        <f t="shared" si="54"/>
        <v>607772.74</v>
      </c>
      <c r="H87" s="204">
        <f t="shared" si="54"/>
        <v>485185.6</v>
      </c>
      <c r="I87" s="204">
        <f t="shared" si="54"/>
        <v>184410.87</v>
      </c>
      <c r="J87" s="204">
        <f t="shared" si="54"/>
        <v>477800</v>
      </c>
      <c r="K87" s="204">
        <f>SUM(K88)</f>
        <v>211539.06</v>
      </c>
      <c r="L87" s="204">
        <f>SUM(L88)</f>
        <v>522003</v>
      </c>
      <c r="M87" s="204">
        <f t="shared" ref="M87:V87" si="55">SUM(M88)</f>
        <v>151436.07</v>
      </c>
      <c r="N87" s="204">
        <f t="shared" si="55"/>
        <v>314360</v>
      </c>
      <c r="O87" s="204">
        <f t="shared" si="55"/>
        <v>166007.04000000001</v>
      </c>
      <c r="P87" s="204">
        <f t="shared" si="55"/>
        <v>297964</v>
      </c>
      <c r="Q87" s="204">
        <f t="shared" si="55"/>
        <v>165897.64000000001</v>
      </c>
      <c r="R87" s="204">
        <f t="shared" si="55"/>
        <v>317780</v>
      </c>
      <c r="S87" s="204">
        <f t="shared" si="55"/>
        <v>213225.83</v>
      </c>
      <c r="T87" s="204">
        <f t="shared" si="55"/>
        <v>470900.88</v>
      </c>
      <c r="U87" s="204">
        <f t="shared" si="55"/>
        <v>125773.04</v>
      </c>
      <c r="V87" s="204">
        <f t="shared" si="55"/>
        <v>435920</v>
      </c>
      <c r="W87" s="204">
        <f>SUM(W88)</f>
        <v>625585.74</v>
      </c>
      <c r="X87" s="204">
        <f>SUM(X88)</f>
        <v>330080</v>
      </c>
      <c r="Y87" s="204">
        <f>SUM(Y88)</f>
        <v>151436.07</v>
      </c>
      <c r="Z87" s="204">
        <f>SUM(Z88)</f>
        <v>296420</v>
      </c>
      <c r="AA87" s="204">
        <f t="shared" ref="AA87:BN87" si="56">SUM(AA88)</f>
        <v>552.61</v>
      </c>
      <c r="AB87" s="204">
        <f t="shared" si="56"/>
        <v>558080</v>
      </c>
      <c r="AC87" s="204">
        <f>SUM(AC88)</f>
        <v>269271.18</v>
      </c>
      <c r="AD87" s="204">
        <f>SUM(AD88)</f>
        <v>707704.8</v>
      </c>
      <c r="AE87" s="204">
        <f>SUM(AE88)</f>
        <v>659.05</v>
      </c>
      <c r="AF87" s="204">
        <f t="shared" si="56"/>
        <v>433960</v>
      </c>
      <c r="AG87" s="204">
        <f t="shared" si="56"/>
        <v>502181.17</v>
      </c>
      <c r="AH87" s="204">
        <f t="shared" si="56"/>
        <v>519568</v>
      </c>
      <c r="AI87" s="204">
        <f t="shared" si="56"/>
        <v>281417.90000000002</v>
      </c>
      <c r="AJ87" s="204">
        <f t="shared" si="56"/>
        <v>490056</v>
      </c>
      <c r="AK87" s="204">
        <f t="shared" si="56"/>
        <v>183542.7</v>
      </c>
      <c r="AL87" s="204">
        <f t="shared" si="56"/>
        <v>432344</v>
      </c>
      <c r="AM87" s="204">
        <f t="shared" si="56"/>
        <v>214124</v>
      </c>
      <c r="AN87" s="204">
        <f t="shared" si="56"/>
        <v>465212</v>
      </c>
      <c r="AO87" s="204">
        <f t="shared" si="56"/>
        <v>242812</v>
      </c>
      <c r="AP87" s="204">
        <f t="shared" si="56"/>
        <v>539221.6</v>
      </c>
      <c r="AQ87" s="204">
        <f t="shared" si="56"/>
        <v>658220</v>
      </c>
      <c r="AR87" s="204">
        <f t="shared" si="56"/>
        <v>1312832</v>
      </c>
      <c r="AS87" s="204">
        <f t="shared" si="56"/>
        <v>0</v>
      </c>
      <c r="AT87" s="204">
        <f t="shared" si="56"/>
        <v>0</v>
      </c>
      <c r="AU87" s="204">
        <f t="shared" si="56"/>
        <v>0</v>
      </c>
      <c r="AV87" s="204">
        <f t="shared" si="56"/>
        <v>0</v>
      </c>
      <c r="AW87" s="204">
        <f t="shared" si="56"/>
        <v>0</v>
      </c>
      <c r="AX87" s="204">
        <f t="shared" si="56"/>
        <v>0</v>
      </c>
      <c r="AY87" s="204">
        <f t="shared" si="56"/>
        <v>0</v>
      </c>
      <c r="AZ87" s="204">
        <f t="shared" si="56"/>
        <v>0</v>
      </c>
      <c r="BA87" s="204">
        <f t="shared" si="56"/>
        <v>0</v>
      </c>
      <c r="BB87" s="204">
        <f t="shared" si="56"/>
        <v>0</v>
      </c>
      <c r="BC87" s="204">
        <f t="shared" si="56"/>
        <v>0</v>
      </c>
      <c r="BD87" s="204">
        <f t="shared" si="56"/>
        <v>0</v>
      </c>
      <c r="BE87" s="204">
        <f t="shared" si="56"/>
        <v>0</v>
      </c>
      <c r="BF87" s="204">
        <f t="shared" si="56"/>
        <v>0</v>
      </c>
      <c r="BG87" s="204">
        <f t="shared" si="56"/>
        <v>0</v>
      </c>
      <c r="BH87" s="204">
        <f t="shared" si="56"/>
        <v>0</v>
      </c>
      <c r="BI87" s="204">
        <f t="shared" si="56"/>
        <v>0</v>
      </c>
      <c r="BJ87" s="204">
        <f t="shared" si="56"/>
        <v>0</v>
      </c>
      <c r="BK87" s="204">
        <f t="shared" si="56"/>
        <v>0</v>
      </c>
      <c r="BL87" s="204">
        <f t="shared" si="56"/>
        <v>0</v>
      </c>
      <c r="BM87" s="204">
        <f t="shared" si="56"/>
        <v>0</v>
      </c>
      <c r="BN87" s="204">
        <f t="shared" si="56"/>
        <v>0</v>
      </c>
      <c r="BO87" s="460"/>
      <c r="BP87" s="460"/>
      <c r="BQ87" s="460">
        <f>5000+6000+71700+192840+9000</f>
        <v>284540</v>
      </c>
      <c r="BR87" s="460"/>
      <c r="BS87" s="460"/>
      <c r="BT87" s="460"/>
      <c r="BU87" s="460"/>
      <c r="BV87" s="460"/>
      <c r="BW87" s="460"/>
      <c r="BX87" s="460"/>
      <c r="BY87" s="460"/>
      <c r="BZ87" s="460"/>
      <c r="CA87" s="460"/>
      <c r="CB87" s="460"/>
      <c r="CC87" s="460"/>
      <c r="CD87" s="460"/>
      <c r="CE87" s="460"/>
      <c r="CF87" s="460"/>
      <c r="CG87" s="460"/>
      <c r="CH87" s="460"/>
      <c r="CI87" s="460"/>
      <c r="CJ87" s="460"/>
      <c r="CK87" s="460"/>
      <c r="CL87" s="460"/>
      <c r="CM87" s="460"/>
      <c r="CN87" s="460"/>
      <c r="CO87" s="460"/>
      <c r="CP87" s="460"/>
      <c r="CQ87" s="460"/>
      <c r="CR87" s="460"/>
      <c r="CS87" s="460"/>
      <c r="CT87" s="460"/>
      <c r="CU87" s="460"/>
      <c r="CV87" s="460"/>
      <c r="CW87" s="460"/>
      <c r="CX87" s="460"/>
      <c r="CY87" s="460"/>
      <c r="CZ87" s="460"/>
      <c r="DA87" s="460"/>
      <c r="DB87" s="460"/>
      <c r="DC87" s="460"/>
      <c r="DD87" s="460"/>
      <c r="DE87" s="460"/>
      <c r="DF87" s="460"/>
      <c r="DG87" s="460"/>
      <c r="DH87" s="460"/>
      <c r="DI87" s="460"/>
      <c r="DJ87" s="460"/>
      <c r="DK87" s="460"/>
      <c r="DL87" s="460"/>
      <c r="DM87" s="460"/>
      <c r="DN87" s="460"/>
      <c r="DO87" s="460"/>
      <c r="DP87" s="460"/>
      <c r="DQ87" s="460"/>
      <c r="DR87" s="460"/>
      <c r="DS87" s="460"/>
      <c r="DT87" s="460"/>
      <c r="DU87" s="460"/>
      <c r="DV87" s="460"/>
      <c r="DW87" s="460"/>
      <c r="DX87" s="460"/>
      <c r="DY87" s="460"/>
      <c r="DZ87" s="460"/>
      <c r="EA87" s="460"/>
      <c r="EB87" s="460"/>
      <c r="EC87" s="460"/>
      <c r="ED87" s="460"/>
      <c r="EE87" s="460"/>
      <c r="EF87" s="460"/>
      <c r="EG87" s="460"/>
      <c r="EH87" s="460"/>
      <c r="EI87" s="460"/>
      <c r="EJ87" s="460"/>
      <c r="EK87" s="460"/>
      <c r="EL87" s="460"/>
      <c r="EM87" s="460"/>
      <c r="EN87" s="460"/>
      <c r="EO87" s="460"/>
      <c r="EP87" s="460"/>
      <c r="EQ87" s="460"/>
      <c r="ER87" s="460"/>
      <c r="ES87" s="460"/>
      <c r="ET87" s="460"/>
      <c r="EU87" s="460"/>
      <c r="EV87" s="460"/>
      <c r="EW87" s="460"/>
      <c r="EX87" s="460"/>
      <c r="EY87" s="460"/>
      <c r="EZ87" s="460"/>
      <c r="FA87" s="460"/>
      <c r="FB87" s="460"/>
      <c r="FC87" s="460"/>
      <c r="FD87" s="460"/>
      <c r="FE87" s="460"/>
      <c r="FF87" s="460"/>
      <c r="FG87" s="460"/>
      <c r="FH87" s="460"/>
      <c r="FI87" s="460"/>
      <c r="FJ87" s="460"/>
      <c r="FK87" s="460"/>
      <c r="FL87" s="460"/>
      <c r="FM87" s="460"/>
      <c r="FN87" s="460"/>
      <c r="FO87" s="460"/>
      <c r="FP87" s="460"/>
      <c r="FQ87" s="460"/>
      <c r="FR87" s="460"/>
      <c r="FS87" s="460"/>
      <c r="FT87" s="460"/>
      <c r="FU87" s="460"/>
      <c r="FV87" s="460"/>
      <c r="FW87" s="460"/>
      <c r="FX87" s="460"/>
      <c r="FY87" s="460"/>
      <c r="FZ87" s="460"/>
      <c r="GA87" s="460"/>
      <c r="GB87" s="460"/>
      <c r="GC87" s="460"/>
      <c r="GD87" s="460"/>
      <c r="GE87" s="460"/>
      <c r="GF87" s="460"/>
      <c r="GG87" s="460"/>
      <c r="GH87" s="460"/>
      <c r="GI87" s="460"/>
      <c r="GJ87" s="460"/>
      <c r="GK87" s="460"/>
      <c r="GL87" s="460"/>
      <c r="GM87" s="460"/>
      <c r="GN87" s="460"/>
      <c r="GO87" s="460"/>
      <c r="GP87" s="460"/>
      <c r="GQ87" s="460"/>
      <c r="GR87" s="460"/>
      <c r="GS87" s="460"/>
      <c r="GT87" s="460"/>
      <c r="GU87" s="460"/>
      <c r="GV87" s="460"/>
      <c r="GW87" s="460"/>
      <c r="GX87" s="460"/>
      <c r="GY87" s="460"/>
      <c r="GZ87" s="460"/>
      <c r="HA87" s="460"/>
      <c r="HB87" s="460"/>
      <c r="HC87" s="460"/>
      <c r="HD87" s="460"/>
      <c r="HE87" s="460"/>
      <c r="HF87" s="460"/>
      <c r="HG87" s="460"/>
      <c r="HH87" s="460"/>
      <c r="HI87" s="460"/>
      <c r="HJ87" s="460"/>
      <c r="HK87" s="460"/>
      <c r="HL87" s="460"/>
      <c r="HM87" s="460"/>
      <c r="HN87" s="460"/>
      <c r="HO87" s="460"/>
      <c r="HP87" s="460"/>
      <c r="HQ87" s="460"/>
      <c r="HR87" s="460"/>
      <c r="HS87" s="460"/>
      <c r="HT87" s="460"/>
      <c r="HU87" s="460"/>
      <c r="HV87" s="460"/>
      <c r="HW87" s="460"/>
      <c r="HX87" s="460"/>
      <c r="HY87" s="460"/>
      <c r="HZ87" s="460"/>
      <c r="IA87" s="460"/>
      <c r="IB87" s="460"/>
      <c r="IC87" s="460"/>
      <c r="ID87" s="460"/>
      <c r="IE87" s="460"/>
      <c r="IF87" s="460"/>
      <c r="IG87" s="460"/>
      <c r="IH87" s="460"/>
      <c r="II87" s="460"/>
      <c r="IJ87" s="460"/>
      <c r="IK87" s="460"/>
      <c r="IL87" s="460"/>
      <c r="IM87" s="460"/>
      <c r="IN87" s="460"/>
      <c r="IO87" s="460"/>
      <c r="IP87" s="460"/>
      <c r="IQ87" s="460"/>
      <c r="IR87" s="460"/>
      <c r="IS87" s="460"/>
      <c r="IT87" s="460"/>
      <c r="IU87" s="460"/>
      <c r="IV87" s="460"/>
      <c r="IW87" s="460"/>
      <c r="IX87" s="460"/>
      <c r="IY87" s="460"/>
      <c r="IZ87" s="460"/>
      <c r="JA87" s="460"/>
      <c r="JB87" s="460"/>
      <c r="JC87" s="460"/>
      <c r="JD87" s="460"/>
      <c r="JE87" s="460"/>
      <c r="JF87" s="460"/>
      <c r="JG87" s="460"/>
      <c r="JH87" s="460"/>
      <c r="JI87" s="460"/>
      <c r="JJ87" s="460"/>
      <c r="JK87" s="460"/>
      <c r="JL87" s="460"/>
      <c r="JM87" s="460"/>
      <c r="JN87" s="460"/>
      <c r="JO87" s="460"/>
      <c r="JP87" s="460"/>
      <c r="JQ87" s="460"/>
      <c r="JR87" s="460"/>
      <c r="JS87" s="460"/>
      <c r="JT87" s="460"/>
      <c r="JU87" s="460"/>
      <c r="JV87" s="460"/>
      <c r="JW87" s="460"/>
      <c r="JX87" s="460"/>
      <c r="JY87" s="460"/>
      <c r="JZ87" s="460"/>
      <c r="KA87" s="460"/>
      <c r="KB87" s="460"/>
      <c r="KC87" s="460"/>
      <c r="KD87" s="460"/>
      <c r="KE87" s="460"/>
      <c r="KF87" s="460"/>
      <c r="KG87" s="460"/>
      <c r="KH87" s="460"/>
      <c r="KI87" s="460"/>
      <c r="KJ87" s="460"/>
      <c r="KK87" s="460"/>
      <c r="KL87" s="460"/>
      <c r="KM87" s="460"/>
      <c r="KN87" s="460"/>
      <c r="KO87" s="460"/>
      <c r="KP87" s="460"/>
      <c r="KQ87" s="460"/>
      <c r="KR87" s="460"/>
      <c r="KS87" s="460"/>
      <c r="KT87" s="460"/>
      <c r="KU87" s="460"/>
      <c r="KV87" s="460"/>
      <c r="KW87" s="460"/>
      <c r="KX87" s="460"/>
      <c r="KY87" s="460"/>
      <c r="KZ87" s="460"/>
      <c r="LA87" s="460"/>
      <c r="LB87" s="460"/>
      <c r="LC87" s="460"/>
      <c r="LD87" s="460"/>
      <c r="LE87" s="460"/>
      <c r="LF87" s="460"/>
      <c r="LG87" s="460"/>
      <c r="LH87" s="460"/>
      <c r="LI87" s="460"/>
      <c r="LJ87" s="460"/>
      <c r="LK87" s="460"/>
      <c r="LL87" s="460"/>
      <c r="LM87" s="460"/>
      <c r="LN87" s="460"/>
      <c r="LO87" s="460"/>
      <c r="LP87" s="460"/>
      <c r="LQ87" s="460"/>
      <c r="LR87" s="460"/>
      <c r="LS87" s="460"/>
      <c r="LT87" s="460"/>
      <c r="LU87" s="460"/>
      <c r="LV87" s="460"/>
      <c r="LW87" s="460"/>
      <c r="LX87" s="460"/>
      <c r="LY87" s="460"/>
      <c r="LZ87" s="460"/>
      <c r="MA87" s="460"/>
      <c r="MB87" s="460"/>
      <c r="MC87" s="460"/>
      <c r="MD87" s="460"/>
      <c r="ME87" s="460"/>
      <c r="MF87" s="460"/>
      <c r="MG87" s="460"/>
      <c r="MH87" s="460"/>
      <c r="MI87" s="460"/>
      <c r="MJ87" s="460"/>
      <c r="MK87" s="460"/>
      <c r="ML87" s="460"/>
      <c r="MM87" s="460"/>
      <c r="MN87" s="460"/>
      <c r="MO87" s="460"/>
      <c r="MP87" s="460"/>
      <c r="MQ87" s="460"/>
      <c r="MR87" s="460"/>
      <c r="MS87" s="460"/>
      <c r="MT87" s="460"/>
      <c r="MU87" s="460"/>
      <c r="MV87" s="460"/>
      <c r="MW87" s="460"/>
      <c r="MX87" s="460"/>
      <c r="MY87" s="460"/>
      <c r="MZ87" s="460"/>
      <c r="NA87" s="460"/>
      <c r="NB87" s="460"/>
      <c r="NC87" s="460"/>
      <c r="ND87" s="460"/>
      <c r="NE87" s="460"/>
      <c r="NF87" s="460"/>
      <c r="NG87" s="460"/>
      <c r="NH87" s="460"/>
      <c r="NI87" s="460"/>
      <c r="NJ87" s="460"/>
      <c r="NK87" s="460"/>
      <c r="NL87" s="460"/>
      <c r="NM87" s="460"/>
      <c r="NN87" s="460"/>
      <c r="NO87" s="460"/>
      <c r="NP87" s="460"/>
      <c r="NQ87" s="460"/>
      <c r="NR87" s="460"/>
      <c r="NS87" s="460"/>
      <c r="NT87" s="460"/>
      <c r="NU87" s="460"/>
      <c r="NV87" s="460"/>
      <c r="NW87" s="460"/>
      <c r="NX87" s="460"/>
      <c r="NY87" s="460"/>
      <c r="NZ87" s="460"/>
      <c r="OA87" s="460"/>
      <c r="OB87" s="460"/>
      <c r="OC87" s="460"/>
      <c r="OD87" s="460"/>
      <c r="OE87" s="460"/>
      <c r="OF87" s="460"/>
      <c r="OG87" s="460"/>
      <c r="OH87" s="460"/>
      <c r="OI87" s="460"/>
      <c r="OJ87" s="460"/>
      <c r="OK87" s="460"/>
      <c r="OL87" s="460"/>
      <c r="OM87" s="460"/>
      <c r="ON87" s="460"/>
      <c r="OO87" s="460"/>
      <c r="OP87" s="460"/>
      <c r="OQ87" s="460"/>
      <c r="OR87" s="460"/>
      <c r="OS87" s="460"/>
      <c r="OT87" s="460"/>
      <c r="OU87" s="460"/>
      <c r="OV87" s="460"/>
      <c r="OW87" s="460"/>
      <c r="OX87" s="460"/>
      <c r="OY87" s="460"/>
      <c r="OZ87" s="460"/>
      <c r="PA87" s="460"/>
      <c r="PB87" s="460"/>
      <c r="PC87" s="460"/>
      <c r="PD87" s="460"/>
      <c r="PE87" s="460"/>
      <c r="PF87" s="460"/>
      <c r="PG87" s="460"/>
      <c r="PH87" s="460"/>
      <c r="PI87" s="460"/>
      <c r="PJ87" s="460"/>
      <c r="PK87" s="460"/>
      <c r="PL87" s="460"/>
      <c r="PM87" s="460"/>
      <c r="PN87" s="460"/>
      <c r="PO87" s="460"/>
      <c r="PP87" s="460"/>
      <c r="PQ87" s="460"/>
      <c r="PR87" s="460"/>
      <c r="PS87" s="460"/>
      <c r="PT87" s="460"/>
      <c r="PU87" s="460"/>
      <c r="PV87" s="460"/>
      <c r="PW87" s="460"/>
      <c r="PX87" s="460"/>
      <c r="PY87" s="460"/>
      <c r="PZ87" s="460"/>
      <c r="QA87" s="460"/>
      <c r="QB87" s="460"/>
      <c r="QC87" s="460"/>
      <c r="QD87" s="460"/>
      <c r="QE87" s="460"/>
      <c r="QF87" s="460"/>
      <c r="QG87" s="460"/>
      <c r="QH87" s="460"/>
      <c r="QI87" s="460"/>
      <c r="QJ87" s="460"/>
      <c r="QK87" s="460"/>
      <c r="QL87" s="460"/>
      <c r="QM87" s="460"/>
      <c r="QN87" s="460"/>
      <c r="QO87" s="460"/>
      <c r="QP87" s="460"/>
      <c r="QQ87" s="460"/>
      <c r="QR87" s="460"/>
      <c r="QS87" s="460"/>
      <c r="QT87" s="460"/>
      <c r="QU87" s="460"/>
      <c r="QV87" s="460"/>
      <c r="QW87" s="460"/>
      <c r="QX87" s="460"/>
      <c r="QY87" s="460"/>
      <c r="QZ87" s="460"/>
      <c r="RA87" s="460"/>
      <c r="RB87" s="460"/>
      <c r="RC87" s="460"/>
      <c r="RD87" s="460"/>
      <c r="RE87" s="460"/>
      <c r="RF87" s="460"/>
      <c r="RG87" s="460"/>
      <c r="RH87" s="460"/>
      <c r="RI87" s="460"/>
      <c r="RJ87" s="460"/>
      <c r="RK87" s="460"/>
      <c r="RL87" s="460"/>
      <c r="RM87" s="460"/>
      <c r="RN87" s="460"/>
      <c r="RO87" s="460"/>
      <c r="RP87" s="460"/>
      <c r="RQ87" s="460"/>
      <c r="RR87" s="460"/>
      <c r="RS87" s="460"/>
      <c r="RT87" s="460"/>
      <c r="RU87" s="460"/>
      <c r="RV87" s="460"/>
      <c r="RW87" s="460"/>
      <c r="RX87" s="460"/>
      <c r="RY87" s="460"/>
      <c r="RZ87" s="460"/>
      <c r="SA87" s="460"/>
      <c r="SB87" s="460"/>
      <c r="SC87" s="460"/>
      <c r="SD87" s="460"/>
      <c r="SE87" s="460"/>
      <c r="SF87" s="460"/>
      <c r="SG87" s="460"/>
      <c r="SH87" s="460"/>
      <c r="SI87" s="460"/>
      <c r="SJ87" s="460"/>
      <c r="SK87" s="460"/>
      <c r="SL87" s="460"/>
      <c r="SM87" s="460"/>
      <c r="SN87" s="460"/>
      <c r="SO87" s="460"/>
      <c r="SP87" s="460"/>
      <c r="SQ87" s="460"/>
      <c r="SR87" s="460"/>
      <c r="SS87" s="460"/>
      <c r="ST87" s="460"/>
      <c r="SU87" s="460"/>
      <c r="SV87" s="460"/>
      <c r="SW87" s="460"/>
      <c r="SX87" s="460"/>
      <c r="SY87" s="460"/>
      <c r="SZ87" s="460"/>
      <c r="TA87" s="460"/>
      <c r="TB87" s="460"/>
      <c r="TC87" s="460"/>
      <c r="TD87" s="460"/>
      <c r="TE87" s="460"/>
      <c r="TF87" s="460"/>
      <c r="TG87" s="460"/>
      <c r="TH87" s="460"/>
      <c r="TI87" s="460"/>
      <c r="TJ87" s="460"/>
      <c r="TK87" s="460"/>
      <c r="TL87" s="460"/>
      <c r="TM87" s="460"/>
      <c r="TN87" s="460"/>
      <c r="TO87" s="460"/>
      <c r="TP87" s="460"/>
      <c r="TQ87" s="460"/>
      <c r="TR87" s="460"/>
      <c r="TS87" s="460"/>
      <c r="TT87" s="460"/>
      <c r="TU87" s="460"/>
      <c r="TV87" s="460"/>
      <c r="TW87" s="460"/>
      <c r="TX87" s="460"/>
      <c r="TY87" s="460"/>
      <c r="TZ87" s="460"/>
      <c r="UA87" s="460"/>
      <c r="UB87" s="460"/>
      <c r="UC87" s="460"/>
      <c r="UD87" s="460"/>
      <c r="UE87" s="460"/>
      <c r="UF87" s="460"/>
      <c r="UG87" s="460"/>
      <c r="UH87" s="460"/>
      <c r="UI87" s="460"/>
      <c r="UJ87" s="460"/>
      <c r="UK87" s="460"/>
      <c r="UL87" s="460"/>
      <c r="UM87" s="460"/>
      <c r="UN87" s="460"/>
      <c r="UO87" s="460"/>
      <c r="UP87" s="460"/>
      <c r="UQ87" s="460"/>
      <c r="UR87" s="460"/>
      <c r="US87" s="460"/>
      <c r="UT87" s="460"/>
      <c r="UU87" s="460"/>
      <c r="UV87" s="460"/>
      <c r="UW87" s="460"/>
      <c r="UX87" s="460"/>
      <c r="UY87" s="460"/>
      <c r="UZ87" s="460"/>
      <c r="VA87" s="460"/>
      <c r="VB87" s="460"/>
      <c r="VC87" s="460"/>
      <c r="VD87" s="460"/>
      <c r="VE87" s="460"/>
      <c r="VF87" s="460"/>
      <c r="VG87" s="460"/>
      <c r="VH87" s="460"/>
      <c r="VI87" s="460"/>
      <c r="VJ87" s="460"/>
      <c r="VK87" s="460"/>
      <c r="VL87" s="460"/>
      <c r="VM87" s="460"/>
      <c r="VN87" s="460"/>
      <c r="VO87" s="460"/>
      <c r="VP87" s="460"/>
      <c r="VQ87" s="460"/>
      <c r="VR87" s="460"/>
      <c r="VS87" s="460"/>
      <c r="VT87" s="460"/>
      <c r="VU87" s="460"/>
      <c r="VV87" s="460"/>
      <c r="VW87" s="460"/>
      <c r="VX87" s="460"/>
      <c r="VY87" s="460"/>
      <c r="VZ87" s="460"/>
      <c r="WA87" s="460"/>
      <c r="WB87" s="460"/>
      <c r="WC87" s="460"/>
      <c r="WD87" s="460"/>
      <c r="WE87" s="460"/>
      <c r="WF87" s="460"/>
      <c r="WG87" s="460"/>
      <c r="WH87" s="460"/>
      <c r="WI87" s="460"/>
      <c r="WJ87" s="460"/>
      <c r="WK87" s="460"/>
      <c r="WL87" s="460"/>
      <c r="WM87" s="460"/>
      <c r="WN87" s="460"/>
      <c r="WO87" s="460"/>
      <c r="WP87" s="460"/>
      <c r="WQ87" s="460"/>
      <c r="WR87" s="460"/>
      <c r="WS87" s="460"/>
      <c r="WT87" s="460"/>
      <c r="WU87" s="460"/>
      <c r="WV87" s="460"/>
      <c r="WW87" s="460"/>
      <c r="WX87" s="460"/>
      <c r="WY87" s="460"/>
      <c r="WZ87" s="460"/>
      <c r="XA87" s="460"/>
      <c r="XB87" s="460"/>
      <c r="XC87" s="460"/>
      <c r="XD87" s="460"/>
      <c r="XE87" s="460"/>
      <c r="XF87" s="460"/>
      <c r="XG87" s="460"/>
      <c r="XH87" s="460"/>
      <c r="XI87" s="460"/>
      <c r="XJ87" s="460"/>
      <c r="XK87" s="460"/>
      <c r="XL87" s="460"/>
      <c r="XM87" s="460"/>
      <c r="XN87" s="460"/>
      <c r="XO87" s="460"/>
      <c r="XP87" s="460"/>
      <c r="XQ87" s="460"/>
      <c r="XR87" s="460"/>
      <c r="XS87" s="460"/>
      <c r="XT87" s="460"/>
      <c r="XU87" s="460"/>
      <c r="XV87" s="460"/>
      <c r="XW87" s="460"/>
      <c r="XX87" s="460"/>
      <c r="XY87" s="460"/>
      <c r="XZ87" s="460"/>
      <c r="YA87" s="460"/>
      <c r="YB87" s="460"/>
      <c r="YC87" s="460"/>
      <c r="YD87" s="460"/>
      <c r="YE87" s="460"/>
      <c r="YF87" s="460"/>
      <c r="YG87" s="460"/>
      <c r="YH87" s="460"/>
      <c r="YI87" s="460"/>
      <c r="YJ87" s="460"/>
      <c r="YK87" s="460"/>
      <c r="YL87" s="460"/>
      <c r="YM87" s="460"/>
      <c r="YN87" s="460"/>
      <c r="YO87" s="460"/>
      <c r="YP87" s="460"/>
      <c r="YQ87" s="460"/>
      <c r="YR87" s="460"/>
      <c r="YS87" s="460"/>
      <c r="YT87" s="460"/>
      <c r="YU87" s="460"/>
      <c r="YV87" s="460"/>
      <c r="YW87" s="460"/>
      <c r="YX87" s="460"/>
      <c r="YY87" s="460"/>
      <c r="YZ87" s="460"/>
      <c r="ZA87" s="460"/>
      <c r="ZB87" s="460"/>
      <c r="ZC87" s="460"/>
      <c r="ZD87" s="460"/>
      <c r="ZE87" s="460"/>
      <c r="ZF87" s="460"/>
      <c r="ZG87" s="460"/>
      <c r="ZH87" s="460"/>
      <c r="ZI87" s="460"/>
      <c r="ZJ87" s="460"/>
      <c r="ZK87" s="460"/>
      <c r="ZL87" s="460"/>
      <c r="ZM87" s="460"/>
      <c r="ZN87" s="460"/>
      <c r="ZO87" s="460"/>
      <c r="ZP87" s="460"/>
      <c r="ZQ87" s="460"/>
      <c r="ZR87" s="460"/>
      <c r="ZS87" s="460"/>
      <c r="ZT87" s="460"/>
      <c r="ZU87" s="460"/>
      <c r="ZV87" s="460"/>
      <c r="ZW87" s="460"/>
      <c r="ZX87" s="460"/>
      <c r="ZY87" s="460"/>
      <c r="ZZ87" s="460"/>
      <c r="AAA87" s="460"/>
      <c r="AAB87" s="460"/>
      <c r="AAC87" s="460"/>
      <c r="AAD87" s="460"/>
      <c r="AAE87" s="460"/>
      <c r="AAF87" s="460"/>
      <c r="AAG87" s="460"/>
      <c r="AAH87" s="460"/>
      <c r="AAI87" s="460"/>
      <c r="AAJ87" s="460"/>
      <c r="AAK87" s="460"/>
      <c r="AAL87" s="460"/>
      <c r="AAM87" s="460"/>
      <c r="AAN87" s="460"/>
      <c r="AAO87" s="460"/>
      <c r="AAP87" s="460"/>
      <c r="AAQ87" s="460"/>
      <c r="AAR87" s="460"/>
      <c r="AAS87" s="460"/>
      <c r="AAT87" s="460"/>
      <c r="AAU87" s="460"/>
      <c r="AAV87" s="460"/>
      <c r="AAW87" s="460"/>
      <c r="AAX87" s="460"/>
      <c r="AAY87" s="460"/>
      <c r="AAZ87" s="460"/>
      <c r="ABA87" s="460"/>
      <c r="ABB87" s="460"/>
      <c r="ABC87" s="460"/>
      <c r="ABD87" s="460"/>
      <c r="ABE87" s="460"/>
      <c r="ABF87" s="460"/>
      <c r="ABG87" s="460"/>
      <c r="ABH87" s="460"/>
      <c r="ABI87" s="460"/>
      <c r="ABJ87" s="460"/>
      <c r="ABK87" s="460"/>
      <c r="ABL87" s="460"/>
      <c r="ABM87" s="460"/>
      <c r="ABN87" s="460"/>
      <c r="ABO87" s="460"/>
      <c r="ABP87" s="460"/>
      <c r="ABQ87" s="460"/>
      <c r="ABR87" s="460"/>
      <c r="ABS87" s="460"/>
      <c r="ABT87" s="460"/>
      <c r="ABU87" s="460"/>
      <c r="ABV87" s="460"/>
      <c r="ABW87" s="460"/>
      <c r="ABX87" s="460"/>
      <c r="ABY87" s="460"/>
      <c r="ABZ87" s="460"/>
      <c r="ACA87" s="460"/>
      <c r="ACB87" s="460"/>
      <c r="ACC87" s="460"/>
      <c r="ACD87" s="460"/>
      <c r="ACE87" s="460"/>
      <c r="ACF87" s="460"/>
      <c r="ACG87" s="460"/>
      <c r="ACH87" s="460"/>
      <c r="ACI87" s="460"/>
      <c r="ACJ87" s="460"/>
      <c r="ACK87" s="460"/>
      <c r="ACL87" s="460"/>
      <c r="ACM87" s="460"/>
      <c r="ACN87" s="460"/>
      <c r="ACO87" s="460"/>
      <c r="ACP87" s="460"/>
      <c r="ACQ87" s="460"/>
      <c r="ACR87" s="460"/>
      <c r="ACS87" s="460"/>
      <c r="ACT87" s="460"/>
      <c r="ACU87" s="460"/>
      <c r="ACV87" s="460"/>
      <c r="ACW87" s="460"/>
      <c r="ACX87" s="460"/>
      <c r="ACY87" s="460"/>
      <c r="ACZ87" s="460"/>
      <c r="ADA87" s="460"/>
      <c r="ADB87" s="460"/>
      <c r="ADC87" s="460"/>
      <c r="ADD87" s="460"/>
      <c r="ADE87" s="460"/>
      <c r="ADF87" s="460"/>
      <c r="ADG87" s="460"/>
      <c r="ADH87" s="460"/>
      <c r="ADI87" s="460"/>
      <c r="ADJ87" s="460"/>
      <c r="ADK87" s="460"/>
      <c r="ADL87" s="460"/>
      <c r="ADM87" s="460"/>
      <c r="ADN87" s="460"/>
      <c r="ADO87" s="460"/>
      <c r="ADP87" s="460"/>
      <c r="ADQ87" s="460"/>
      <c r="ADR87" s="460"/>
      <c r="ADS87" s="460"/>
      <c r="ADT87" s="460"/>
      <c r="ADU87" s="460"/>
      <c r="ADV87" s="460"/>
      <c r="ADW87" s="460"/>
      <c r="ADX87" s="460"/>
      <c r="ADY87" s="460"/>
      <c r="ADZ87" s="460"/>
      <c r="AEA87" s="460"/>
      <c r="AEB87" s="460"/>
      <c r="AEC87" s="460"/>
      <c r="AED87" s="460"/>
      <c r="AEE87" s="460"/>
      <c r="AEF87" s="460"/>
      <c r="AEG87" s="460"/>
      <c r="AEH87" s="460"/>
      <c r="AEI87" s="460"/>
      <c r="AEJ87" s="460"/>
      <c r="AEK87" s="460"/>
      <c r="AEL87" s="460"/>
      <c r="AEM87" s="460"/>
      <c r="AEN87" s="460"/>
      <c r="AEO87" s="460"/>
      <c r="AEP87" s="460"/>
      <c r="AEQ87" s="460"/>
      <c r="AER87" s="460"/>
      <c r="AES87" s="460"/>
      <c r="AET87" s="460"/>
      <c r="AEU87" s="460"/>
      <c r="AEV87" s="460"/>
      <c r="AEW87" s="460"/>
      <c r="AEX87" s="460"/>
      <c r="AEY87" s="460"/>
      <c r="AEZ87" s="460"/>
      <c r="AFA87" s="460"/>
      <c r="AFB87" s="460"/>
      <c r="AFC87" s="460"/>
      <c r="AFD87" s="460"/>
      <c r="AFE87" s="460"/>
      <c r="AFF87" s="460"/>
      <c r="AFG87" s="460"/>
      <c r="AFH87" s="460"/>
      <c r="AFI87" s="460"/>
      <c r="AFJ87" s="460"/>
      <c r="AFK87" s="460"/>
      <c r="AFL87" s="460"/>
      <c r="AFM87" s="460"/>
      <c r="AFN87" s="460"/>
      <c r="AFO87" s="460"/>
      <c r="AFP87" s="460"/>
      <c r="AFQ87" s="460"/>
      <c r="AFR87" s="460"/>
      <c r="AFS87" s="460"/>
      <c r="AFT87" s="460"/>
      <c r="AFU87" s="460"/>
    </row>
    <row r="88" spans="1:853">
      <c r="A88" s="10"/>
      <c r="B88" s="21"/>
      <c r="C88" s="22" t="s">
        <v>71</v>
      </c>
      <c r="D88" s="23"/>
      <c r="E88" s="380">
        <f>SUMIF($G$2:$BN$2,E$2,($G88:$BN88))</f>
        <v>4955864.71</v>
      </c>
      <c r="F88" s="380">
        <f>SUMIF($G$2:$BN$2,F$2,($G88:$BN88))</f>
        <v>9407391.879999999</v>
      </c>
      <c r="G88" s="222">
        <v>607772.74</v>
      </c>
      <c r="H88" s="253">
        <v>485185.6</v>
      </c>
      <c r="I88" s="222">
        <v>184410.87</v>
      </c>
      <c r="J88" s="253">
        <v>477800</v>
      </c>
      <c r="K88" s="222">
        <v>211539.06</v>
      </c>
      <c r="L88" s="222">
        <v>522003</v>
      </c>
      <c r="M88" s="222">
        <v>151436.07</v>
      </c>
      <c r="N88" s="222">
        <v>314360</v>
      </c>
      <c r="O88" s="222">
        <v>166007.04000000001</v>
      </c>
      <c r="P88" s="222">
        <v>297964</v>
      </c>
      <c r="Q88" s="222">
        <v>165897.64000000001</v>
      </c>
      <c r="R88" s="222">
        <v>317780</v>
      </c>
      <c r="S88" s="222">
        <v>213225.83</v>
      </c>
      <c r="T88" s="222">
        <v>470900.88</v>
      </c>
      <c r="U88" s="222">
        <v>125773.04</v>
      </c>
      <c r="V88" s="222">
        <v>435920</v>
      </c>
      <c r="W88" s="222">
        <v>625585.74</v>
      </c>
      <c r="X88" s="222">
        <v>330080</v>
      </c>
      <c r="Y88" s="222">
        <v>151436.07</v>
      </c>
      <c r="Z88" s="222">
        <v>296420</v>
      </c>
      <c r="AA88" s="222">
        <v>552.61</v>
      </c>
      <c r="AB88" s="222">
        <v>558080</v>
      </c>
      <c r="AC88" s="222">
        <v>269271.18</v>
      </c>
      <c r="AD88" s="222">
        <v>707704.8</v>
      </c>
      <c r="AE88" s="222">
        <v>659.05</v>
      </c>
      <c r="AF88" s="222">
        <v>433960</v>
      </c>
      <c r="AG88" s="222">
        <v>502181.17</v>
      </c>
      <c r="AH88" s="222">
        <v>519568</v>
      </c>
      <c r="AI88" s="222">
        <v>281417.90000000002</v>
      </c>
      <c r="AJ88" s="222">
        <v>490056</v>
      </c>
      <c r="AK88" s="222">
        <v>183542.7</v>
      </c>
      <c r="AL88" s="222">
        <v>432344</v>
      </c>
      <c r="AM88" s="222">
        <v>214124</v>
      </c>
      <c r="AN88" s="222">
        <v>465212</v>
      </c>
      <c r="AO88" s="222">
        <v>242812</v>
      </c>
      <c r="AP88" s="222">
        <v>539221.6</v>
      </c>
      <c r="AQ88" s="222">
        <v>658220</v>
      </c>
      <c r="AR88" s="222">
        <v>1312832</v>
      </c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</row>
    <row r="89" spans="1:853">
      <c r="A89" s="144"/>
      <c r="B89" s="145"/>
      <c r="C89" s="146"/>
      <c r="D89" s="147" t="s">
        <v>141</v>
      </c>
      <c r="E89" s="210">
        <f t="shared" ref="E89:L89" si="57">SUM(E3,E16,E56,E58,E83,E85,E87)</f>
        <v>72127790.550008327</v>
      </c>
      <c r="F89" s="210">
        <f t="shared" si="57"/>
        <v>72570252.070000008</v>
      </c>
      <c r="G89" s="210">
        <f t="shared" si="57"/>
        <v>5709243.3129414683</v>
      </c>
      <c r="H89" s="210">
        <f t="shared" si="57"/>
        <v>5088665.4843494082</v>
      </c>
      <c r="I89" s="210">
        <f t="shared" si="57"/>
        <v>2733047.3449194874</v>
      </c>
      <c r="J89" s="210">
        <f t="shared" si="57"/>
        <v>2693196.6880126307</v>
      </c>
      <c r="K89" s="210">
        <f t="shared" si="57"/>
        <v>4112324.2990516406</v>
      </c>
      <c r="L89" s="210">
        <f t="shared" si="57"/>
        <v>4254410.718196705</v>
      </c>
      <c r="M89" s="210">
        <f t="shared" ref="M89:BN89" si="58">SUM(M3,M16,M56,M58,M83,M85,M87)</f>
        <v>2567977.9998970791</v>
      </c>
      <c r="N89" s="210">
        <f t="shared" si="58"/>
        <v>2484996.7332295245</v>
      </c>
      <c r="O89" s="210">
        <f t="shared" si="58"/>
        <v>2680529.8828943991</v>
      </c>
      <c r="P89" s="210">
        <f t="shared" si="58"/>
        <v>2826453.3459211118</v>
      </c>
      <c r="Q89" s="210">
        <f t="shared" si="58"/>
        <v>2724889.1306024366</v>
      </c>
      <c r="R89" s="210">
        <f t="shared" si="58"/>
        <v>2614177.4634878412</v>
      </c>
      <c r="S89" s="210">
        <f t="shared" si="58"/>
        <v>3405864.5888870121</v>
      </c>
      <c r="T89" s="210">
        <f t="shared" si="58"/>
        <v>3514071.0123559376</v>
      </c>
      <c r="U89" s="210">
        <f t="shared" si="58"/>
        <v>2680024.3509001643</v>
      </c>
      <c r="V89" s="210">
        <f t="shared" si="58"/>
        <v>2697043.142206274</v>
      </c>
      <c r="W89" s="210">
        <f>SUM(W3,W16,W56,W58,W83,W85,W87)</f>
        <v>3366050.034646308</v>
      </c>
      <c r="X89" s="210">
        <f>SUM(X3,X16,X56,X58,X83,X85,X87)</f>
        <v>2780893.6692239624</v>
      </c>
      <c r="Y89" s="210">
        <f>SUM(Y3,Y16,Y56,Y58,Y83,Y85,Y87)</f>
        <v>2833616.523192802</v>
      </c>
      <c r="Z89" s="210">
        <f>SUM(Z3,Z16,Z56,Z58,Z83,Z85,Z87)</f>
        <v>2754809.2401445699</v>
      </c>
      <c r="AA89" s="210">
        <f t="shared" si="58"/>
        <v>3132185.748943089</v>
      </c>
      <c r="AB89" s="210">
        <f t="shared" si="58"/>
        <v>3138730.7306962041</v>
      </c>
      <c r="AC89" s="210">
        <f>SUM(AC3,AC16,AC56,AC58,AC83,AC85,AC87)</f>
        <v>4842826.6432292862</v>
      </c>
      <c r="AD89" s="210">
        <f>SUM(AD3,AD16,AD56,AD58,AD83,AD85,AD87)</f>
        <v>5244442.085734209</v>
      </c>
      <c r="AE89" s="210">
        <f t="shared" si="58"/>
        <v>4008779.8698452804</v>
      </c>
      <c r="AF89" s="210">
        <f t="shared" si="58"/>
        <v>4192403.4547401834</v>
      </c>
      <c r="AG89" s="210">
        <f t="shared" si="58"/>
        <v>3876491.2568297186</v>
      </c>
      <c r="AH89" s="210">
        <f t="shared" si="58"/>
        <v>3937432.5659727277</v>
      </c>
      <c r="AI89" s="210">
        <f t="shared" si="58"/>
        <v>4761943.4671772178</v>
      </c>
      <c r="AJ89" s="210">
        <f t="shared" si="58"/>
        <v>4852378.7998570278</v>
      </c>
      <c r="AK89" s="210">
        <f t="shared" si="58"/>
        <v>3241135.4596743463</v>
      </c>
      <c r="AL89" s="210">
        <f t="shared" si="58"/>
        <v>3426038.2549600834</v>
      </c>
      <c r="AM89" s="210">
        <f t="shared" si="58"/>
        <v>3467409.4622773235</v>
      </c>
      <c r="AN89" s="210">
        <f t="shared" si="58"/>
        <v>3547218.0021466445</v>
      </c>
      <c r="AO89" s="210">
        <f t="shared" si="58"/>
        <v>4246042.1740992721</v>
      </c>
      <c r="AP89" s="210">
        <f t="shared" si="58"/>
        <v>4581312.6787649542</v>
      </c>
      <c r="AQ89" s="210">
        <f t="shared" si="58"/>
        <v>7737409</v>
      </c>
      <c r="AR89" s="210">
        <f t="shared" si="58"/>
        <v>7941578</v>
      </c>
      <c r="AS89" s="210">
        <f t="shared" si="58"/>
        <v>0</v>
      </c>
      <c r="AT89" s="210">
        <f t="shared" si="58"/>
        <v>0</v>
      </c>
      <c r="AU89" s="210">
        <f t="shared" si="58"/>
        <v>0</v>
      </c>
      <c r="AV89" s="210">
        <f t="shared" si="58"/>
        <v>0</v>
      </c>
      <c r="AW89" s="210">
        <f t="shared" si="58"/>
        <v>0</v>
      </c>
      <c r="AX89" s="210">
        <f t="shared" si="58"/>
        <v>0</v>
      </c>
      <c r="AY89" s="210">
        <f t="shared" si="58"/>
        <v>0</v>
      </c>
      <c r="AZ89" s="210">
        <f t="shared" si="58"/>
        <v>0</v>
      </c>
      <c r="BA89" s="210">
        <f t="shared" si="58"/>
        <v>0</v>
      </c>
      <c r="BB89" s="210">
        <f t="shared" si="58"/>
        <v>0</v>
      </c>
      <c r="BC89" s="210">
        <f t="shared" si="58"/>
        <v>0</v>
      </c>
      <c r="BD89" s="210">
        <f t="shared" si="58"/>
        <v>0</v>
      </c>
      <c r="BE89" s="210">
        <f t="shared" si="58"/>
        <v>0</v>
      </c>
      <c r="BF89" s="210">
        <f t="shared" si="58"/>
        <v>0</v>
      </c>
      <c r="BG89" s="210">
        <f t="shared" si="58"/>
        <v>0</v>
      </c>
      <c r="BH89" s="210">
        <f t="shared" si="58"/>
        <v>0</v>
      </c>
      <c r="BI89" s="210">
        <f t="shared" si="58"/>
        <v>0</v>
      </c>
      <c r="BJ89" s="210">
        <f t="shared" si="58"/>
        <v>0</v>
      </c>
      <c r="BK89" s="210">
        <f t="shared" si="58"/>
        <v>0</v>
      </c>
      <c r="BL89" s="210">
        <f t="shared" si="58"/>
        <v>0</v>
      </c>
      <c r="BM89" s="210">
        <f t="shared" si="58"/>
        <v>0</v>
      </c>
      <c r="BN89" s="210">
        <f t="shared" si="58"/>
        <v>0</v>
      </c>
    </row>
    <row r="90" spans="1:853" s="470" customFormat="1" ht="18">
      <c r="A90" s="223" t="s">
        <v>72</v>
      </c>
      <c r="B90" s="223"/>
      <c r="C90" s="223"/>
      <c r="D90" s="223"/>
      <c r="E90" s="223"/>
      <c r="F90" s="223"/>
      <c r="G90" s="486"/>
      <c r="H90" s="486"/>
      <c r="I90" s="486"/>
      <c r="J90" s="486"/>
      <c r="K90" s="486"/>
      <c r="L90" s="486"/>
      <c r="M90" s="486"/>
      <c r="N90" s="486"/>
      <c r="O90" s="486"/>
      <c r="P90" s="486"/>
      <c r="Q90" s="486"/>
      <c r="R90" s="486"/>
      <c r="S90" s="486"/>
      <c r="T90" s="486"/>
      <c r="U90" s="486"/>
      <c r="V90" s="486"/>
      <c r="W90" s="486"/>
      <c r="X90" s="486"/>
      <c r="Y90" s="486"/>
      <c r="Z90" s="486"/>
      <c r="AA90" s="486"/>
      <c r="AB90" s="486"/>
      <c r="AC90" s="486"/>
      <c r="AD90" s="486"/>
      <c r="AE90" s="486"/>
      <c r="AF90" s="486"/>
      <c r="AG90" s="486"/>
      <c r="AH90" s="486"/>
      <c r="AI90" s="486"/>
      <c r="AJ90" s="486"/>
      <c r="AK90" s="486"/>
      <c r="AL90" s="486"/>
      <c r="AM90" s="486"/>
      <c r="AN90" s="486"/>
      <c r="AO90" s="486"/>
      <c r="AP90" s="486"/>
      <c r="AQ90" s="486"/>
      <c r="AR90" s="486"/>
      <c r="AS90" s="223"/>
      <c r="AT90" s="223"/>
      <c r="AU90" s="223"/>
      <c r="AV90" s="223"/>
      <c r="AW90" s="223"/>
      <c r="AX90" s="223"/>
      <c r="AY90" s="223"/>
      <c r="AZ90" s="223"/>
      <c r="BA90" s="223"/>
      <c r="BB90" s="223"/>
      <c r="BC90" s="223"/>
      <c r="BD90" s="223"/>
      <c r="BE90" s="223"/>
      <c r="BF90" s="223"/>
      <c r="BG90" s="223"/>
      <c r="BH90" s="223"/>
      <c r="BI90" s="223"/>
      <c r="BJ90" s="223"/>
      <c r="BK90" s="223"/>
      <c r="BL90" s="223"/>
      <c r="BM90" s="223"/>
      <c r="BN90" s="223"/>
      <c r="BO90" s="460"/>
      <c r="BP90" s="460"/>
      <c r="BQ90" s="460"/>
      <c r="BR90" s="460"/>
      <c r="BS90" s="460"/>
      <c r="BT90" s="460"/>
      <c r="BU90" s="460"/>
      <c r="BV90" s="460"/>
      <c r="BW90" s="460"/>
      <c r="BX90" s="460"/>
      <c r="BY90" s="460"/>
      <c r="BZ90" s="460"/>
      <c r="CA90" s="460"/>
      <c r="CB90" s="460"/>
      <c r="CC90" s="460"/>
      <c r="CD90" s="460"/>
      <c r="CE90" s="460"/>
      <c r="CF90" s="460"/>
      <c r="CG90" s="460"/>
      <c r="CH90" s="460"/>
      <c r="CI90" s="460"/>
      <c r="CJ90" s="460"/>
      <c r="CK90" s="460"/>
      <c r="CL90" s="460"/>
      <c r="CM90" s="460"/>
      <c r="CN90" s="460"/>
      <c r="CO90" s="460"/>
      <c r="CP90" s="460"/>
      <c r="CQ90" s="460"/>
      <c r="CR90" s="460"/>
      <c r="CS90" s="460"/>
      <c r="CT90" s="460"/>
      <c r="CU90" s="460"/>
      <c r="CV90" s="460"/>
      <c r="CW90" s="460"/>
      <c r="CX90" s="460"/>
      <c r="CY90" s="460"/>
      <c r="CZ90" s="460"/>
      <c r="DA90" s="460"/>
      <c r="DB90" s="460"/>
      <c r="DC90" s="460"/>
      <c r="DD90" s="460"/>
      <c r="DE90" s="460"/>
      <c r="DF90" s="460"/>
      <c r="DG90" s="460"/>
      <c r="DH90" s="460"/>
      <c r="DI90" s="460"/>
      <c r="DJ90" s="460"/>
      <c r="DK90" s="460"/>
      <c r="DL90" s="460"/>
      <c r="DM90" s="460"/>
      <c r="DN90" s="460"/>
      <c r="DO90" s="460"/>
      <c r="DP90" s="460"/>
      <c r="DQ90" s="460"/>
      <c r="DR90" s="460"/>
      <c r="DS90" s="460"/>
      <c r="DT90" s="460"/>
      <c r="DU90" s="460"/>
      <c r="DV90" s="460"/>
      <c r="DW90" s="460"/>
      <c r="DX90" s="460"/>
      <c r="DY90" s="460"/>
      <c r="DZ90" s="460"/>
      <c r="EA90" s="460"/>
      <c r="EB90" s="460"/>
      <c r="EC90" s="460"/>
      <c r="ED90" s="460"/>
      <c r="EE90" s="460"/>
      <c r="EF90" s="460"/>
      <c r="EG90" s="460"/>
      <c r="EH90" s="460"/>
      <c r="EI90" s="460"/>
      <c r="EJ90" s="460"/>
      <c r="EK90" s="460"/>
      <c r="EL90" s="460"/>
      <c r="EM90" s="460"/>
      <c r="EN90" s="460"/>
      <c r="EO90" s="460"/>
      <c r="EP90" s="460"/>
      <c r="EQ90" s="460"/>
      <c r="ER90" s="460"/>
      <c r="ES90" s="460"/>
      <c r="ET90" s="460"/>
      <c r="EU90" s="460"/>
      <c r="EV90" s="460"/>
      <c r="EW90" s="460"/>
      <c r="EX90" s="460"/>
      <c r="EY90" s="460"/>
      <c r="EZ90" s="460"/>
      <c r="FA90" s="460"/>
      <c r="FB90" s="460"/>
      <c r="FC90" s="460"/>
      <c r="FD90" s="460"/>
      <c r="FE90" s="460"/>
      <c r="FF90" s="460"/>
      <c r="FG90" s="460"/>
      <c r="FH90" s="460"/>
      <c r="FI90" s="460"/>
      <c r="FJ90" s="460"/>
      <c r="FK90" s="460"/>
      <c r="FL90" s="460"/>
      <c r="FM90" s="460"/>
      <c r="FN90" s="460"/>
      <c r="FO90" s="460"/>
      <c r="FP90" s="460"/>
      <c r="FQ90" s="460"/>
      <c r="FR90" s="460"/>
      <c r="FS90" s="460"/>
      <c r="FT90" s="460"/>
      <c r="FU90" s="460"/>
      <c r="FV90" s="460"/>
      <c r="FW90" s="460"/>
      <c r="FX90" s="460"/>
      <c r="FY90" s="460"/>
      <c r="FZ90" s="460"/>
      <c r="GA90" s="460"/>
      <c r="GB90" s="460"/>
      <c r="GC90" s="460"/>
      <c r="GD90" s="460"/>
      <c r="GE90" s="460"/>
      <c r="GF90" s="460"/>
      <c r="GG90" s="460"/>
      <c r="GH90" s="460"/>
      <c r="GI90" s="460"/>
      <c r="GJ90" s="460"/>
      <c r="GK90" s="460"/>
      <c r="GL90" s="460"/>
      <c r="GM90" s="460"/>
      <c r="GN90" s="460"/>
      <c r="GO90" s="460"/>
      <c r="GP90" s="460"/>
      <c r="GQ90" s="460"/>
      <c r="GR90" s="460"/>
      <c r="GS90" s="460"/>
      <c r="GT90" s="460"/>
      <c r="GU90" s="460"/>
      <c r="GV90" s="460"/>
      <c r="GW90" s="460"/>
      <c r="GX90" s="460"/>
      <c r="GY90" s="460"/>
      <c r="GZ90" s="460"/>
      <c r="HA90" s="460"/>
      <c r="HB90" s="460"/>
      <c r="HC90" s="460"/>
      <c r="HD90" s="460"/>
      <c r="HE90" s="460"/>
      <c r="HF90" s="460"/>
      <c r="HG90" s="460"/>
      <c r="HH90" s="460"/>
      <c r="HI90" s="460"/>
      <c r="HJ90" s="460"/>
      <c r="HK90" s="460"/>
      <c r="HL90" s="460"/>
      <c r="HM90" s="460"/>
      <c r="HN90" s="460"/>
      <c r="HO90" s="460"/>
      <c r="HP90" s="460"/>
      <c r="HQ90" s="460"/>
      <c r="HR90" s="460"/>
      <c r="HS90" s="460"/>
      <c r="HT90" s="460"/>
      <c r="HU90" s="460"/>
      <c r="HV90" s="460"/>
      <c r="HW90" s="460"/>
      <c r="HX90" s="460"/>
      <c r="HY90" s="460"/>
      <c r="HZ90" s="460"/>
      <c r="IA90" s="460"/>
      <c r="IB90" s="460"/>
      <c r="IC90" s="460"/>
      <c r="ID90" s="460"/>
      <c r="IE90" s="460"/>
      <c r="IF90" s="460"/>
      <c r="IG90" s="460"/>
      <c r="IH90" s="460"/>
      <c r="II90" s="460"/>
      <c r="IJ90" s="460"/>
      <c r="IK90" s="460"/>
      <c r="IL90" s="460"/>
      <c r="IM90" s="460"/>
      <c r="IN90" s="460"/>
      <c r="IO90" s="460"/>
      <c r="IP90" s="460"/>
      <c r="IQ90" s="460"/>
      <c r="IR90" s="460"/>
      <c r="IS90" s="460"/>
      <c r="IT90" s="460"/>
      <c r="IU90" s="460"/>
      <c r="IV90" s="460"/>
      <c r="IW90" s="460"/>
      <c r="IX90" s="460"/>
      <c r="IY90" s="460"/>
      <c r="IZ90" s="460"/>
      <c r="JA90" s="460"/>
      <c r="JB90" s="460"/>
      <c r="JC90" s="460"/>
      <c r="JD90" s="460"/>
      <c r="JE90" s="460"/>
      <c r="JF90" s="460"/>
      <c r="JG90" s="460"/>
      <c r="JH90" s="460"/>
      <c r="JI90" s="460"/>
      <c r="JJ90" s="460"/>
      <c r="JK90" s="460"/>
      <c r="JL90" s="460"/>
      <c r="JM90" s="460"/>
      <c r="JN90" s="460"/>
      <c r="JO90" s="460"/>
      <c r="JP90" s="460"/>
      <c r="JQ90" s="460"/>
      <c r="JR90" s="460"/>
      <c r="JS90" s="460"/>
      <c r="JT90" s="460"/>
      <c r="JU90" s="460"/>
      <c r="JV90" s="460"/>
      <c r="JW90" s="460"/>
      <c r="JX90" s="460"/>
      <c r="JY90" s="460"/>
      <c r="JZ90" s="460"/>
      <c r="KA90" s="460"/>
      <c r="KB90" s="460"/>
      <c r="KC90" s="460"/>
      <c r="KD90" s="460"/>
      <c r="KE90" s="460"/>
      <c r="KF90" s="460"/>
      <c r="KG90" s="460"/>
      <c r="KH90" s="460"/>
      <c r="KI90" s="460"/>
      <c r="KJ90" s="460"/>
      <c r="KK90" s="460"/>
      <c r="KL90" s="460"/>
      <c r="KM90" s="460"/>
      <c r="KN90" s="460"/>
      <c r="KO90" s="460"/>
      <c r="KP90" s="460"/>
      <c r="KQ90" s="460"/>
      <c r="KR90" s="460"/>
      <c r="KS90" s="460"/>
      <c r="KT90" s="460"/>
      <c r="KU90" s="460"/>
      <c r="KV90" s="460"/>
      <c r="KW90" s="460"/>
      <c r="KX90" s="460"/>
      <c r="KY90" s="460"/>
      <c r="KZ90" s="460"/>
      <c r="LA90" s="460"/>
      <c r="LB90" s="460"/>
      <c r="LC90" s="460"/>
      <c r="LD90" s="460"/>
      <c r="LE90" s="460"/>
      <c r="LF90" s="460"/>
      <c r="LG90" s="460"/>
      <c r="LH90" s="460"/>
      <c r="LI90" s="460"/>
      <c r="LJ90" s="460"/>
      <c r="LK90" s="460"/>
      <c r="LL90" s="460"/>
      <c r="LM90" s="460"/>
      <c r="LN90" s="460"/>
      <c r="LO90" s="460"/>
      <c r="LP90" s="460"/>
      <c r="LQ90" s="460"/>
      <c r="LR90" s="460"/>
      <c r="LS90" s="460"/>
      <c r="LT90" s="460"/>
      <c r="LU90" s="460"/>
      <c r="LV90" s="460"/>
      <c r="LW90" s="460"/>
      <c r="LX90" s="460"/>
      <c r="LY90" s="460"/>
      <c r="LZ90" s="460"/>
      <c r="MA90" s="460"/>
      <c r="MB90" s="460"/>
      <c r="MC90" s="460"/>
      <c r="MD90" s="460"/>
      <c r="ME90" s="460"/>
      <c r="MF90" s="460"/>
      <c r="MG90" s="460"/>
      <c r="MH90" s="460"/>
      <c r="MI90" s="460"/>
      <c r="MJ90" s="460"/>
      <c r="MK90" s="460"/>
      <c r="ML90" s="460"/>
      <c r="MM90" s="460"/>
      <c r="MN90" s="460"/>
      <c r="MO90" s="460"/>
      <c r="MP90" s="460"/>
      <c r="MQ90" s="460"/>
      <c r="MR90" s="460"/>
      <c r="MS90" s="460"/>
      <c r="MT90" s="460"/>
      <c r="MU90" s="460"/>
      <c r="MV90" s="460"/>
      <c r="MW90" s="460"/>
      <c r="MX90" s="460"/>
      <c r="MY90" s="460"/>
      <c r="MZ90" s="460"/>
      <c r="NA90" s="460"/>
      <c r="NB90" s="460"/>
      <c r="NC90" s="460"/>
      <c r="ND90" s="460"/>
      <c r="NE90" s="460"/>
      <c r="NF90" s="460"/>
      <c r="NG90" s="460"/>
      <c r="NH90" s="460"/>
      <c r="NI90" s="460"/>
      <c r="NJ90" s="460"/>
      <c r="NK90" s="460"/>
      <c r="NL90" s="460"/>
      <c r="NM90" s="460"/>
      <c r="NN90" s="460"/>
      <c r="NO90" s="460"/>
      <c r="NP90" s="460"/>
      <c r="NQ90" s="460"/>
      <c r="NR90" s="460"/>
      <c r="NS90" s="460"/>
      <c r="NT90" s="460"/>
      <c r="NU90" s="460"/>
      <c r="NV90" s="460"/>
      <c r="NW90" s="460"/>
      <c r="NX90" s="460"/>
      <c r="NY90" s="460"/>
      <c r="NZ90" s="460"/>
      <c r="OA90" s="460"/>
      <c r="OB90" s="460"/>
      <c r="OC90" s="460"/>
      <c r="OD90" s="460"/>
      <c r="OE90" s="460"/>
      <c r="OF90" s="460"/>
      <c r="OG90" s="460"/>
      <c r="OH90" s="460"/>
      <c r="OI90" s="460"/>
      <c r="OJ90" s="460"/>
      <c r="OK90" s="460"/>
      <c r="OL90" s="460"/>
      <c r="OM90" s="460"/>
      <c r="ON90" s="460"/>
      <c r="OO90" s="460"/>
      <c r="OP90" s="460"/>
      <c r="OQ90" s="460"/>
      <c r="OR90" s="460"/>
      <c r="OS90" s="460"/>
      <c r="OT90" s="460"/>
      <c r="OU90" s="460"/>
      <c r="OV90" s="460"/>
      <c r="OW90" s="460"/>
      <c r="OX90" s="460"/>
      <c r="OY90" s="460"/>
      <c r="OZ90" s="460"/>
      <c r="PA90" s="460"/>
      <c r="PB90" s="460"/>
      <c r="PC90" s="460"/>
      <c r="PD90" s="460"/>
      <c r="PE90" s="460"/>
      <c r="PF90" s="460"/>
      <c r="PG90" s="460"/>
      <c r="PH90" s="460"/>
      <c r="PI90" s="460"/>
      <c r="PJ90" s="460"/>
      <c r="PK90" s="460"/>
      <c r="PL90" s="460"/>
      <c r="PM90" s="460"/>
      <c r="PN90" s="460"/>
      <c r="PO90" s="460"/>
      <c r="PP90" s="460"/>
      <c r="PQ90" s="460"/>
      <c r="PR90" s="460"/>
      <c r="PS90" s="460"/>
      <c r="PT90" s="460"/>
      <c r="PU90" s="460"/>
      <c r="PV90" s="460"/>
      <c r="PW90" s="460"/>
      <c r="PX90" s="460"/>
      <c r="PY90" s="460"/>
      <c r="PZ90" s="460"/>
      <c r="QA90" s="460"/>
      <c r="QB90" s="460"/>
      <c r="QC90" s="460"/>
      <c r="QD90" s="460"/>
      <c r="QE90" s="460"/>
      <c r="QF90" s="460"/>
      <c r="QG90" s="460"/>
      <c r="QH90" s="460"/>
      <c r="QI90" s="460"/>
      <c r="QJ90" s="460"/>
      <c r="QK90" s="460"/>
      <c r="QL90" s="460"/>
      <c r="QM90" s="460"/>
      <c r="QN90" s="460"/>
      <c r="QO90" s="460"/>
      <c r="QP90" s="460"/>
      <c r="QQ90" s="460"/>
      <c r="QR90" s="460"/>
      <c r="QS90" s="460"/>
      <c r="QT90" s="460"/>
      <c r="QU90" s="460"/>
      <c r="QV90" s="460"/>
      <c r="QW90" s="460"/>
      <c r="QX90" s="460"/>
      <c r="QY90" s="460"/>
      <c r="QZ90" s="460"/>
      <c r="RA90" s="460"/>
      <c r="RB90" s="460"/>
      <c r="RC90" s="460"/>
      <c r="RD90" s="460"/>
      <c r="RE90" s="460"/>
      <c r="RF90" s="460"/>
      <c r="RG90" s="460"/>
      <c r="RH90" s="460"/>
      <c r="RI90" s="460"/>
      <c r="RJ90" s="460"/>
      <c r="RK90" s="460"/>
      <c r="RL90" s="460"/>
      <c r="RM90" s="460"/>
      <c r="RN90" s="460"/>
      <c r="RO90" s="460"/>
      <c r="RP90" s="460"/>
      <c r="RQ90" s="460"/>
      <c r="RR90" s="460"/>
      <c r="RS90" s="460"/>
      <c r="RT90" s="460"/>
      <c r="RU90" s="460"/>
      <c r="RV90" s="460"/>
      <c r="RW90" s="460"/>
      <c r="RX90" s="460"/>
      <c r="RY90" s="460"/>
      <c r="RZ90" s="460"/>
      <c r="SA90" s="460"/>
      <c r="SB90" s="460"/>
      <c r="SC90" s="460"/>
      <c r="SD90" s="460"/>
      <c r="SE90" s="460"/>
      <c r="SF90" s="460"/>
      <c r="SG90" s="460"/>
      <c r="SH90" s="460"/>
      <c r="SI90" s="460"/>
      <c r="SJ90" s="460"/>
      <c r="SK90" s="460"/>
      <c r="SL90" s="460"/>
      <c r="SM90" s="460"/>
      <c r="SN90" s="460"/>
      <c r="SO90" s="460"/>
      <c r="SP90" s="460"/>
      <c r="SQ90" s="460"/>
      <c r="SR90" s="460"/>
      <c r="SS90" s="460"/>
      <c r="ST90" s="460"/>
      <c r="SU90" s="460"/>
      <c r="SV90" s="460"/>
      <c r="SW90" s="460"/>
      <c r="SX90" s="460"/>
      <c r="SY90" s="460"/>
      <c r="SZ90" s="460"/>
      <c r="TA90" s="460"/>
      <c r="TB90" s="460"/>
      <c r="TC90" s="460"/>
      <c r="TD90" s="460"/>
      <c r="TE90" s="460"/>
      <c r="TF90" s="460"/>
      <c r="TG90" s="460"/>
      <c r="TH90" s="460"/>
      <c r="TI90" s="460"/>
      <c r="TJ90" s="460"/>
      <c r="TK90" s="460"/>
      <c r="TL90" s="460"/>
      <c r="TM90" s="460"/>
      <c r="TN90" s="460"/>
      <c r="TO90" s="460"/>
      <c r="TP90" s="460"/>
      <c r="TQ90" s="460"/>
      <c r="TR90" s="460"/>
      <c r="TS90" s="460"/>
      <c r="TT90" s="460"/>
      <c r="TU90" s="460"/>
      <c r="TV90" s="460"/>
      <c r="TW90" s="460"/>
      <c r="TX90" s="460"/>
      <c r="TY90" s="460"/>
      <c r="TZ90" s="460"/>
      <c r="UA90" s="460"/>
      <c r="UB90" s="460"/>
      <c r="UC90" s="460"/>
      <c r="UD90" s="460"/>
      <c r="UE90" s="460"/>
      <c r="UF90" s="460"/>
      <c r="UG90" s="460"/>
      <c r="UH90" s="460"/>
      <c r="UI90" s="460"/>
      <c r="UJ90" s="460"/>
      <c r="UK90" s="460"/>
      <c r="UL90" s="460"/>
      <c r="UM90" s="460"/>
      <c r="UN90" s="460"/>
      <c r="UO90" s="460"/>
      <c r="UP90" s="460"/>
      <c r="UQ90" s="460"/>
      <c r="UR90" s="460"/>
      <c r="US90" s="460"/>
      <c r="UT90" s="460"/>
      <c r="UU90" s="460"/>
      <c r="UV90" s="460"/>
      <c r="UW90" s="460"/>
      <c r="UX90" s="460"/>
      <c r="UY90" s="460"/>
      <c r="UZ90" s="460"/>
      <c r="VA90" s="460"/>
      <c r="VB90" s="460"/>
      <c r="VC90" s="460"/>
      <c r="VD90" s="460"/>
      <c r="VE90" s="460"/>
      <c r="VF90" s="460"/>
      <c r="VG90" s="460"/>
      <c r="VH90" s="460"/>
      <c r="VI90" s="460"/>
      <c r="VJ90" s="460"/>
      <c r="VK90" s="460"/>
      <c r="VL90" s="460"/>
      <c r="VM90" s="460"/>
      <c r="VN90" s="460"/>
      <c r="VO90" s="460"/>
      <c r="VP90" s="460"/>
      <c r="VQ90" s="460"/>
      <c r="VR90" s="460"/>
      <c r="VS90" s="460"/>
      <c r="VT90" s="460"/>
      <c r="VU90" s="460"/>
      <c r="VV90" s="460"/>
      <c r="VW90" s="460"/>
      <c r="VX90" s="460"/>
      <c r="VY90" s="460"/>
      <c r="VZ90" s="460"/>
      <c r="WA90" s="460"/>
      <c r="WB90" s="460"/>
      <c r="WC90" s="460"/>
      <c r="WD90" s="460"/>
      <c r="WE90" s="460"/>
      <c r="WF90" s="460"/>
      <c r="WG90" s="460"/>
      <c r="WH90" s="460"/>
      <c r="WI90" s="460"/>
      <c r="WJ90" s="460"/>
      <c r="WK90" s="460"/>
      <c r="WL90" s="460"/>
      <c r="WM90" s="460"/>
      <c r="WN90" s="460"/>
      <c r="WO90" s="460"/>
      <c r="WP90" s="460"/>
      <c r="WQ90" s="460"/>
      <c r="WR90" s="460"/>
      <c r="WS90" s="460"/>
      <c r="WT90" s="460"/>
      <c r="WU90" s="460"/>
      <c r="WV90" s="460"/>
      <c r="WW90" s="460"/>
      <c r="WX90" s="460"/>
      <c r="WY90" s="460"/>
      <c r="WZ90" s="460"/>
      <c r="XA90" s="460"/>
      <c r="XB90" s="460"/>
      <c r="XC90" s="460"/>
      <c r="XD90" s="460"/>
      <c r="XE90" s="460"/>
      <c r="XF90" s="460"/>
      <c r="XG90" s="460"/>
      <c r="XH90" s="460"/>
      <c r="XI90" s="460"/>
      <c r="XJ90" s="460"/>
      <c r="XK90" s="460"/>
      <c r="XL90" s="460"/>
      <c r="XM90" s="460"/>
      <c r="XN90" s="460"/>
      <c r="XO90" s="460"/>
      <c r="XP90" s="460"/>
      <c r="XQ90" s="460"/>
      <c r="XR90" s="460"/>
      <c r="XS90" s="460"/>
      <c r="XT90" s="460"/>
      <c r="XU90" s="460"/>
      <c r="XV90" s="460"/>
      <c r="XW90" s="460"/>
      <c r="XX90" s="460"/>
      <c r="XY90" s="460"/>
      <c r="XZ90" s="460"/>
      <c r="YA90" s="460"/>
      <c r="YB90" s="460"/>
      <c r="YC90" s="460"/>
      <c r="YD90" s="460"/>
      <c r="YE90" s="460"/>
      <c r="YF90" s="460"/>
      <c r="YG90" s="460"/>
      <c r="YH90" s="460"/>
      <c r="YI90" s="460"/>
      <c r="YJ90" s="460"/>
      <c r="YK90" s="460"/>
      <c r="YL90" s="460"/>
      <c r="YM90" s="460"/>
      <c r="YN90" s="460"/>
      <c r="YO90" s="460"/>
      <c r="YP90" s="460"/>
      <c r="YQ90" s="460"/>
      <c r="YR90" s="460"/>
      <c r="YS90" s="460"/>
      <c r="YT90" s="460"/>
      <c r="YU90" s="460"/>
      <c r="YV90" s="460"/>
      <c r="YW90" s="460"/>
      <c r="YX90" s="460"/>
      <c r="YY90" s="460"/>
      <c r="YZ90" s="460"/>
      <c r="ZA90" s="460"/>
      <c r="ZB90" s="460"/>
      <c r="ZC90" s="460"/>
      <c r="ZD90" s="460"/>
      <c r="ZE90" s="460"/>
      <c r="ZF90" s="460"/>
      <c r="ZG90" s="460"/>
      <c r="ZH90" s="460"/>
      <c r="ZI90" s="460"/>
      <c r="ZJ90" s="460"/>
      <c r="ZK90" s="460"/>
      <c r="ZL90" s="460"/>
      <c r="ZM90" s="460"/>
      <c r="ZN90" s="460"/>
      <c r="ZO90" s="460"/>
      <c r="ZP90" s="460"/>
      <c r="ZQ90" s="460"/>
      <c r="ZR90" s="460"/>
      <c r="ZS90" s="460"/>
      <c r="ZT90" s="460"/>
      <c r="ZU90" s="460"/>
      <c r="ZV90" s="460"/>
      <c r="ZW90" s="460"/>
      <c r="ZX90" s="460"/>
      <c r="ZY90" s="460"/>
      <c r="ZZ90" s="460"/>
      <c r="AAA90" s="460"/>
      <c r="AAB90" s="460"/>
      <c r="AAC90" s="460"/>
      <c r="AAD90" s="460"/>
      <c r="AAE90" s="460"/>
      <c r="AAF90" s="460"/>
      <c r="AAG90" s="460"/>
      <c r="AAH90" s="460"/>
      <c r="AAI90" s="460"/>
      <c r="AAJ90" s="460"/>
      <c r="AAK90" s="460"/>
      <c r="AAL90" s="460"/>
      <c r="AAM90" s="460"/>
      <c r="AAN90" s="460"/>
      <c r="AAO90" s="460"/>
      <c r="AAP90" s="460"/>
      <c r="AAQ90" s="460"/>
      <c r="AAR90" s="460"/>
      <c r="AAS90" s="460"/>
      <c r="AAT90" s="460"/>
      <c r="AAU90" s="460"/>
      <c r="AAV90" s="460"/>
      <c r="AAW90" s="460"/>
      <c r="AAX90" s="460"/>
      <c r="AAY90" s="460"/>
      <c r="AAZ90" s="460"/>
      <c r="ABA90" s="460"/>
      <c r="ABB90" s="460"/>
      <c r="ABC90" s="460"/>
      <c r="ABD90" s="460"/>
      <c r="ABE90" s="460"/>
      <c r="ABF90" s="460"/>
      <c r="ABG90" s="460"/>
      <c r="ABH90" s="460"/>
      <c r="ABI90" s="460"/>
      <c r="ABJ90" s="460"/>
      <c r="ABK90" s="460"/>
      <c r="ABL90" s="460"/>
      <c r="ABM90" s="460"/>
      <c r="ABN90" s="460"/>
      <c r="ABO90" s="460"/>
      <c r="ABP90" s="460"/>
      <c r="ABQ90" s="460"/>
      <c r="ABR90" s="460"/>
      <c r="ABS90" s="460"/>
      <c r="ABT90" s="460"/>
      <c r="ABU90" s="460"/>
      <c r="ABV90" s="460"/>
      <c r="ABW90" s="460"/>
      <c r="ABX90" s="460"/>
      <c r="ABY90" s="460"/>
      <c r="ABZ90" s="460"/>
      <c r="ACA90" s="460"/>
      <c r="ACB90" s="460"/>
      <c r="ACC90" s="460"/>
      <c r="ACD90" s="460"/>
      <c r="ACE90" s="460"/>
      <c r="ACF90" s="460"/>
      <c r="ACG90" s="460"/>
      <c r="ACH90" s="460"/>
      <c r="ACI90" s="460"/>
      <c r="ACJ90" s="460"/>
      <c r="ACK90" s="460"/>
      <c r="ACL90" s="460"/>
      <c r="ACM90" s="460"/>
      <c r="ACN90" s="460"/>
      <c r="ACO90" s="460"/>
      <c r="ACP90" s="460"/>
      <c r="ACQ90" s="460"/>
      <c r="ACR90" s="460"/>
      <c r="ACS90" s="460"/>
      <c r="ACT90" s="460"/>
      <c r="ACU90" s="460"/>
      <c r="ACV90" s="460"/>
      <c r="ACW90" s="460"/>
      <c r="ACX90" s="460"/>
      <c r="ACY90" s="460"/>
      <c r="ACZ90" s="460"/>
      <c r="ADA90" s="460"/>
      <c r="ADB90" s="460"/>
      <c r="ADC90" s="460"/>
      <c r="ADD90" s="460"/>
      <c r="ADE90" s="460"/>
      <c r="ADF90" s="460"/>
      <c r="ADG90" s="460"/>
      <c r="ADH90" s="460"/>
      <c r="ADI90" s="460"/>
      <c r="ADJ90" s="460"/>
      <c r="ADK90" s="460"/>
      <c r="ADL90" s="460"/>
      <c r="ADM90" s="460"/>
      <c r="ADN90" s="460"/>
      <c r="ADO90" s="460"/>
      <c r="ADP90" s="460"/>
      <c r="ADQ90" s="460"/>
      <c r="ADR90" s="460"/>
      <c r="ADS90" s="460"/>
      <c r="ADT90" s="460"/>
      <c r="ADU90" s="460"/>
      <c r="ADV90" s="460"/>
      <c r="ADW90" s="460"/>
      <c r="ADX90" s="460"/>
      <c r="ADY90" s="460"/>
      <c r="ADZ90" s="460"/>
      <c r="AEA90" s="460"/>
      <c r="AEB90" s="460"/>
      <c r="AEC90" s="460"/>
      <c r="AED90" s="460"/>
      <c r="AEE90" s="460"/>
      <c r="AEF90" s="460"/>
      <c r="AEG90" s="460"/>
      <c r="AEH90" s="460"/>
      <c r="AEI90" s="460"/>
      <c r="AEJ90" s="460"/>
      <c r="AEK90" s="460"/>
      <c r="AEL90" s="460"/>
      <c r="AEM90" s="460"/>
      <c r="AEN90" s="460"/>
      <c r="AEO90" s="460"/>
      <c r="AEP90" s="460"/>
      <c r="AEQ90" s="460"/>
      <c r="AER90" s="460"/>
      <c r="AES90" s="460"/>
      <c r="AET90" s="460"/>
      <c r="AEU90" s="460"/>
      <c r="AEV90" s="460"/>
      <c r="AEW90" s="460"/>
      <c r="AEX90" s="460"/>
      <c r="AEY90" s="460"/>
      <c r="AEZ90" s="460"/>
      <c r="AFA90" s="460"/>
      <c r="AFB90" s="460"/>
      <c r="AFC90" s="460"/>
      <c r="AFD90" s="460"/>
      <c r="AFE90" s="460"/>
      <c r="AFF90" s="460"/>
      <c r="AFG90" s="460"/>
      <c r="AFH90" s="460"/>
      <c r="AFI90" s="460"/>
      <c r="AFJ90" s="460"/>
      <c r="AFK90" s="460"/>
      <c r="AFL90" s="460"/>
      <c r="AFM90" s="460"/>
      <c r="AFN90" s="460"/>
      <c r="AFO90" s="460"/>
      <c r="AFP90" s="460"/>
      <c r="AFQ90" s="460"/>
      <c r="AFR90" s="460"/>
      <c r="AFS90" s="460"/>
      <c r="AFT90" s="460"/>
      <c r="AFU90" s="460"/>
    </row>
    <row r="91" spans="1:853" s="469" customFormat="1">
      <c r="A91" s="148">
        <v>1</v>
      </c>
      <c r="B91" s="149" t="s">
        <v>13</v>
      </c>
      <c r="C91" s="149"/>
      <c r="D91" s="150"/>
      <c r="E91" s="151">
        <f t="shared" ref="E91:J91" si="59">SUM(E92,E102)</f>
        <v>53461217.200000003</v>
      </c>
      <c r="F91" s="151">
        <f t="shared" si="59"/>
        <v>55655140.680000007</v>
      </c>
      <c r="G91" s="151">
        <f t="shared" si="59"/>
        <v>3204345</v>
      </c>
      <c r="H91" s="151">
        <f t="shared" si="59"/>
        <v>3387873.6</v>
      </c>
      <c r="I91" s="151">
        <f t="shared" si="59"/>
        <v>2320365</v>
      </c>
      <c r="J91" s="151">
        <f t="shared" si="59"/>
        <v>2427820</v>
      </c>
      <c r="K91" s="151">
        <f>SUM(K92,K102)</f>
        <v>2985836</v>
      </c>
      <c r="L91" s="151">
        <f>SUM(L92,L102)</f>
        <v>3157385.4</v>
      </c>
      <c r="M91" s="151">
        <f t="shared" ref="M91:BN91" si="60">SUM(M92,M102)</f>
        <v>1805495</v>
      </c>
      <c r="N91" s="151">
        <f t="shared" si="60"/>
        <v>1911640</v>
      </c>
      <c r="O91" s="151">
        <f t="shared" si="60"/>
        <v>2054824.4</v>
      </c>
      <c r="P91" s="151">
        <f t="shared" si="60"/>
        <v>2315604</v>
      </c>
      <c r="Q91" s="151">
        <f t="shared" si="60"/>
        <v>2238490</v>
      </c>
      <c r="R91" s="151">
        <f t="shared" si="60"/>
        <v>2314182.4</v>
      </c>
      <c r="S91" s="151">
        <f t="shared" si="60"/>
        <v>2547863</v>
      </c>
      <c r="T91" s="151">
        <f t="shared" si="60"/>
        <v>2691465.68</v>
      </c>
      <c r="U91" s="151">
        <f t="shared" si="60"/>
        <v>2080206</v>
      </c>
      <c r="V91" s="151">
        <f t="shared" si="60"/>
        <v>1892260</v>
      </c>
      <c r="W91" s="151">
        <f>SUM(W92,W102)</f>
        <v>1988269</v>
      </c>
      <c r="X91" s="151">
        <f>SUM(X92,X102)</f>
        <v>2042560</v>
      </c>
      <c r="Y91" s="151">
        <f>SUM(Y92,Y102)</f>
        <v>2112002</v>
      </c>
      <c r="Z91" s="151">
        <f>SUM(Z92,Z102)</f>
        <v>2259340</v>
      </c>
      <c r="AA91" s="151">
        <f t="shared" si="60"/>
        <v>2269246</v>
      </c>
      <c r="AB91" s="151">
        <f t="shared" si="60"/>
        <v>2275780</v>
      </c>
      <c r="AC91" s="151">
        <f>SUM(AC92,AC102)</f>
        <v>3524518.8</v>
      </c>
      <c r="AD91" s="151">
        <f>SUM(AD92,AD102)</f>
        <v>3890862.4000000004</v>
      </c>
      <c r="AE91" s="151">
        <f t="shared" si="60"/>
        <v>3178706</v>
      </c>
      <c r="AF91" s="151">
        <f t="shared" si="60"/>
        <v>3305502.4</v>
      </c>
      <c r="AG91" s="151">
        <f t="shared" si="60"/>
        <v>2644098</v>
      </c>
      <c r="AH91" s="151">
        <f t="shared" si="60"/>
        <v>3060148</v>
      </c>
      <c r="AI91" s="151">
        <f t="shared" si="60"/>
        <v>3565199</v>
      </c>
      <c r="AJ91" s="151">
        <f t="shared" si="60"/>
        <v>3834776</v>
      </c>
      <c r="AK91" s="151">
        <f t="shared" si="60"/>
        <v>2310081</v>
      </c>
      <c r="AL91" s="151">
        <f t="shared" si="60"/>
        <v>2326048</v>
      </c>
      <c r="AM91" s="151">
        <f t="shared" si="60"/>
        <v>2465083</v>
      </c>
      <c r="AN91" s="151">
        <f t="shared" si="60"/>
        <v>2593909.6000000006</v>
      </c>
      <c r="AO91" s="151">
        <f t="shared" si="60"/>
        <v>3227795</v>
      </c>
      <c r="AP91" s="151">
        <f t="shared" si="60"/>
        <v>3501251.1999999997</v>
      </c>
      <c r="AQ91" s="151">
        <f t="shared" si="60"/>
        <v>6751295</v>
      </c>
      <c r="AR91" s="151">
        <f t="shared" si="60"/>
        <v>6303012</v>
      </c>
      <c r="AS91" s="151">
        <f t="shared" si="60"/>
        <v>0</v>
      </c>
      <c r="AT91" s="151">
        <f t="shared" si="60"/>
        <v>0</v>
      </c>
      <c r="AU91" s="151">
        <f t="shared" si="60"/>
        <v>0</v>
      </c>
      <c r="AV91" s="151">
        <f t="shared" si="60"/>
        <v>0</v>
      </c>
      <c r="AW91" s="151">
        <f t="shared" si="60"/>
        <v>0</v>
      </c>
      <c r="AX91" s="151">
        <f t="shared" si="60"/>
        <v>0</v>
      </c>
      <c r="AY91" s="151">
        <f t="shared" si="60"/>
        <v>0</v>
      </c>
      <c r="AZ91" s="151">
        <f t="shared" si="60"/>
        <v>0</v>
      </c>
      <c r="BA91" s="151">
        <f t="shared" si="60"/>
        <v>0</v>
      </c>
      <c r="BB91" s="151">
        <f t="shared" si="60"/>
        <v>0</v>
      </c>
      <c r="BC91" s="151">
        <f t="shared" si="60"/>
        <v>0</v>
      </c>
      <c r="BD91" s="151">
        <f t="shared" si="60"/>
        <v>0</v>
      </c>
      <c r="BE91" s="151">
        <f t="shared" si="60"/>
        <v>0</v>
      </c>
      <c r="BF91" s="151">
        <f t="shared" si="60"/>
        <v>0</v>
      </c>
      <c r="BG91" s="151">
        <f t="shared" si="60"/>
        <v>0</v>
      </c>
      <c r="BH91" s="151">
        <f t="shared" si="60"/>
        <v>0</v>
      </c>
      <c r="BI91" s="151">
        <f t="shared" si="60"/>
        <v>0</v>
      </c>
      <c r="BJ91" s="151">
        <f t="shared" si="60"/>
        <v>0</v>
      </c>
      <c r="BK91" s="151">
        <f t="shared" si="60"/>
        <v>0</v>
      </c>
      <c r="BL91" s="151">
        <f t="shared" si="60"/>
        <v>0</v>
      </c>
      <c r="BM91" s="151">
        <f t="shared" si="60"/>
        <v>0</v>
      </c>
      <c r="BN91" s="151">
        <f t="shared" si="60"/>
        <v>0</v>
      </c>
      <c r="BO91" s="462"/>
      <c r="BP91" s="462"/>
      <c r="BQ91" s="462"/>
      <c r="BR91" s="462"/>
      <c r="BS91" s="462"/>
      <c r="BT91" s="462"/>
      <c r="BU91" s="462"/>
      <c r="BV91" s="462"/>
      <c r="BW91" s="462"/>
      <c r="BX91" s="462"/>
      <c r="BY91" s="462"/>
      <c r="BZ91" s="462"/>
      <c r="CA91" s="462"/>
      <c r="CB91" s="462"/>
      <c r="CC91" s="462"/>
      <c r="CD91" s="462"/>
      <c r="CE91" s="462"/>
      <c r="CF91" s="462"/>
      <c r="CG91" s="462"/>
      <c r="CH91" s="462"/>
      <c r="CI91" s="462"/>
      <c r="CJ91" s="462"/>
      <c r="CK91" s="462"/>
      <c r="CL91" s="462"/>
      <c r="CM91" s="462"/>
      <c r="CN91" s="462"/>
      <c r="CO91" s="462"/>
      <c r="CP91" s="462"/>
      <c r="CQ91" s="462"/>
      <c r="CR91" s="462"/>
      <c r="CS91" s="462"/>
      <c r="CT91" s="462"/>
      <c r="CU91" s="462"/>
      <c r="CV91" s="462"/>
      <c r="CW91" s="462"/>
      <c r="CX91" s="462"/>
      <c r="CY91" s="462"/>
      <c r="CZ91" s="462"/>
      <c r="DA91" s="462"/>
      <c r="DB91" s="462"/>
      <c r="DC91" s="462"/>
      <c r="DD91" s="462"/>
      <c r="DE91" s="462"/>
      <c r="DF91" s="462"/>
      <c r="DG91" s="462"/>
      <c r="DH91" s="462"/>
      <c r="DI91" s="462"/>
      <c r="DJ91" s="462"/>
      <c r="DK91" s="462"/>
      <c r="DL91" s="462"/>
      <c r="DM91" s="462"/>
      <c r="DN91" s="462"/>
      <c r="DO91" s="462"/>
      <c r="DP91" s="462"/>
      <c r="DQ91" s="462"/>
      <c r="DR91" s="462"/>
      <c r="DS91" s="462"/>
      <c r="DT91" s="462"/>
      <c r="DU91" s="462"/>
      <c r="DV91" s="462"/>
      <c r="DW91" s="462"/>
      <c r="DX91" s="462"/>
      <c r="DY91" s="462"/>
      <c r="DZ91" s="462"/>
      <c r="EA91" s="462"/>
      <c r="EB91" s="462"/>
      <c r="EC91" s="462"/>
      <c r="ED91" s="462"/>
      <c r="EE91" s="462"/>
      <c r="EF91" s="462"/>
      <c r="EG91" s="462"/>
      <c r="EH91" s="462"/>
      <c r="EI91" s="462"/>
      <c r="EJ91" s="462"/>
      <c r="EK91" s="462"/>
      <c r="EL91" s="462"/>
      <c r="EM91" s="462"/>
      <c r="EN91" s="462"/>
      <c r="EO91" s="462"/>
      <c r="EP91" s="462"/>
      <c r="EQ91" s="462"/>
      <c r="ER91" s="462"/>
      <c r="ES91" s="462"/>
      <c r="ET91" s="462"/>
      <c r="EU91" s="462"/>
      <c r="EV91" s="462"/>
      <c r="EW91" s="462"/>
      <c r="EX91" s="462"/>
      <c r="EY91" s="462"/>
      <c r="EZ91" s="462"/>
      <c r="FA91" s="462"/>
      <c r="FB91" s="462"/>
      <c r="FC91" s="462"/>
      <c r="FD91" s="462"/>
      <c r="FE91" s="462"/>
      <c r="FF91" s="462"/>
      <c r="FG91" s="462"/>
      <c r="FH91" s="462"/>
      <c r="FI91" s="462"/>
      <c r="FJ91" s="462"/>
      <c r="FK91" s="462"/>
      <c r="FL91" s="462"/>
      <c r="FM91" s="462"/>
      <c r="FN91" s="462"/>
      <c r="FO91" s="462"/>
      <c r="FP91" s="462"/>
      <c r="FQ91" s="462"/>
      <c r="FR91" s="462"/>
      <c r="FS91" s="462"/>
      <c r="FT91" s="462"/>
      <c r="FU91" s="462"/>
      <c r="FV91" s="462"/>
      <c r="FW91" s="462"/>
      <c r="FX91" s="462"/>
      <c r="FY91" s="462"/>
      <c r="FZ91" s="462"/>
      <c r="GA91" s="462"/>
      <c r="GB91" s="462"/>
      <c r="GC91" s="462"/>
      <c r="GD91" s="462"/>
      <c r="GE91" s="462"/>
      <c r="GF91" s="462"/>
      <c r="GG91" s="462"/>
      <c r="GH91" s="462"/>
      <c r="GI91" s="462"/>
      <c r="GJ91" s="462"/>
      <c r="GK91" s="462"/>
      <c r="GL91" s="462"/>
      <c r="GM91" s="462"/>
      <c r="GN91" s="462"/>
      <c r="GO91" s="462"/>
      <c r="GP91" s="462"/>
      <c r="GQ91" s="462"/>
      <c r="GR91" s="462"/>
      <c r="GS91" s="462"/>
      <c r="GT91" s="462"/>
      <c r="GU91" s="462"/>
      <c r="GV91" s="462"/>
      <c r="GW91" s="462"/>
      <c r="GX91" s="462"/>
      <c r="GY91" s="462"/>
      <c r="GZ91" s="462"/>
      <c r="HA91" s="462"/>
      <c r="HB91" s="462"/>
      <c r="HC91" s="462"/>
      <c r="HD91" s="462"/>
      <c r="HE91" s="462"/>
      <c r="HF91" s="462"/>
      <c r="HG91" s="462"/>
      <c r="HH91" s="462"/>
      <c r="HI91" s="462"/>
      <c r="HJ91" s="462"/>
      <c r="HK91" s="462"/>
      <c r="HL91" s="462"/>
      <c r="HM91" s="462"/>
      <c r="HN91" s="462"/>
      <c r="HO91" s="462"/>
      <c r="HP91" s="462"/>
      <c r="HQ91" s="462"/>
      <c r="HR91" s="462"/>
      <c r="HS91" s="462"/>
      <c r="HT91" s="462"/>
      <c r="HU91" s="462"/>
      <c r="HV91" s="462"/>
      <c r="HW91" s="462"/>
      <c r="HX91" s="462"/>
      <c r="HY91" s="462"/>
      <c r="HZ91" s="462"/>
      <c r="IA91" s="462"/>
      <c r="IB91" s="462"/>
      <c r="IC91" s="462"/>
      <c r="ID91" s="462"/>
      <c r="IE91" s="462"/>
      <c r="IF91" s="462"/>
      <c r="IG91" s="462"/>
      <c r="IH91" s="462"/>
      <c r="II91" s="462"/>
      <c r="IJ91" s="462"/>
      <c r="IK91" s="462"/>
      <c r="IL91" s="462"/>
      <c r="IM91" s="462"/>
      <c r="IN91" s="462"/>
      <c r="IO91" s="462"/>
      <c r="IP91" s="462"/>
      <c r="IQ91" s="462"/>
      <c r="IR91" s="462"/>
      <c r="IS91" s="462"/>
      <c r="IT91" s="462"/>
      <c r="IU91" s="462"/>
      <c r="IV91" s="462"/>
      <c r="IW91" s="462"/>
      <c r="IX91" s="462"/>
      <c r="IY91" s="462"/>
      <c r="IZ91" s="462"/>
      <c r="JA91" s="462"/>
      <c r="JB91" s="462"/>
      <c r="JC91" s="462"/>
      <c r="JD91" s="462"/>
      <c r="JE91" s="462"/>
      <c r="JF91" s="462"/>
      <c r="JG91" s="462"/>
      <c r="JH91" s="462"/>
      <c r="JI91" s="462"/>
      <c r="JJ91" s="462"/>
      <c r="JK91" s="462"/>
      <c r="JL91" s="462"/>
      <c r="JM91" s="462"/>
      <c r="JN91" s="462"/>
      <c r="JO91" s="462"/>
      <c r="JP91" s="462"/>
      <c r="JQ91" s="462"/>
      <c r="JR91" s="462"/>
      <c r="JS91" s="462"/>
      <c r="JT91" s="462"/>
      <c r="JU91" s="462"/>
      <c r="JV91" s="462"/>
      <c r="JW91" s="462"/>
      <c r="JX91" s="462"/>
      <c r="JY91" s="462"/>
      <c r="JZ91" s="462"/>
      <c r="KA91" s="462"/>
      <c r="KB91" s="462"/>
      <c r="KC91" s="462"/>
      <c r="KD91" s="462"/>
      <c r="KE91" s="462"/>
      <c r="KF91" s="462"/>
      <c r="KG91" s="462"/>
      <c r="KH91" s="462"/>
      <c r="KI91" s="462"/>
      <c r="KJ91" s="462"/>
      <c r="KK91" s="462"/>
      <c r="KL91" s="462"/>
      <c r="KM91" s="462"/>
      <c r="KN91" s="462"/>
      <c r="KO91" s="462"/>
      <c r="KP91" s="462"/>
      <c r="KQ91" s="462"/>
      <c r="KR91" s="462"/>
      <c r="KS91" s="462"/>
      <c r="KT91" s="462"/>
      <c r="KU91" s="462"/>
      <c r="KV91" s="462"/>
      <c r="KW91" s="462"/>
      <c r="KX91" s="462"/>
      <c r="KY91" s="462"/>
      <c r="KZ91" s="462"/>
      <c r="LA91" s="462"/>
      <c r="LB91" s="462"/>
      <c r="LC91" s="462"/>
      <c r="LD91" s="462"/>
      <c r="LE91" s="462"/>
      <c r="LF91" s="462"/>
      <c r="LG91" s="462"/>
      <c r="LH91" s="462"/>
      <c r="LI91" s="462"/>
      <c r="LJ91" s="462"/>
      <c r="LK91" s="462"/>
      <c r="LL91" s="462"/>
      <c r="LM91" s="462"/>
      <c r="LN91" s="462"/>
      <c r="LO91" s="462"/>
      <c r="LP91" s="462"/>
      <c r="LQ91" s="462"/>
      <c r="LR91" s="462"/>
      <c r="LS91" s="462"/>
      <c r="LT91" s="462"/>
      <c r="LU91" s="462"/>
      <c r="LV91" s="462"/>
      <c r="LW91" s="462"/>
      <c r="LX91" s="462"/>
      <c r="LY91" s="462"/>
      <c r="LZ91" s="462"/>
      <c r="MA91" s="462"/>
      <c r="MB91" s="462"/>
      <c r="MC91" s="462"/>
      <c r="MD91" s="462"/>
      <c r="ME91" s="462"/>
      <c r="MF91" s="462"/>
      <c r="MG91" s="462"/>
      <c r="MH91" s="462"/>
      <c r="MI91" s="462"/>
      <c r="MJ91" s="462"/>
      <c r="MK91" s="462"/>
      <c r="ML91" s="462"/>
      <c r="MM91" s="462"/>
      <c r="MN91" s="462"/>
      <c r="MO91" s="462"/>
      <c r="MP91" s="462"/>
      <c r="MQ91" s="462"/>
      <c r="MR91" s="462"/>
      <c r="MS91" s="462"/>
      <c r="MT91" s="462"/>
      <c r="MU91" s="462"/>
      <c r="MV91" s="462"/>
      <c r="MW91" s="462"/>
      <c r="MX91" s="462"/>
      <c r="MY91" s="462"/>
      <c r="MZ91" s="462"/>
      <c r="NA91" s="462"/>
      <c r="NB91" s="462"/>
      <c r="NC91" s="462"/>
      <c r="ND91" s="462"/>
      <c r="NE91" s="462"/>
      <c r="NF91" s="462"/>
      <c r="NG91" s="462"/>
      <c r="NH91" s="462"/>
      <c r="NI91" s="462"/>
      <c r="NJ91" s="462"/>
      <c r="NK91" s="462"/>
      <c r="NL91" s="462"/>
      <c r="NM91" s="462"/>
      <c r="NN91" s="462"/>
      <c r="NO91" s="462"/>
      <c r="NP91" s="462"/>
      <c r="NQ91" s="462"/>
      <c r="NR91" s="462"/>
      <c r="NS91" s="462"/>
      <c r="NT91" s="462"/>
      <c r="NU91" s="462"/>
      <c r="NV91" s="462"/>
      <c r="NW91" s="462"/>
      <c r="NX91" s="462"/>
      <c r="NY91" s="462"/>
      <c r="NZ91" s="462"/>
      <c r="OA91" s="462"/>
      <c r="OB91" s="462"/>
      <c r="OC91" s="462"/>
      <c r="OD91" s="462"/>
      <c r="OE91" s="462"/>
      <c r="OF91" s="462"/>
      <c r="OG91" s="462"/>
      <c r="OH91" s="462"/>
      <c r="OI91" s="462"/>
      <c r="OJ91" s="462"/>
      <c r="OK91" s="462"/>
      <c r="OL91" s="462"/>
      <c r="OM91" s="462"/>
      <c r="ON91" s="462"/>
      <c r="OO91" s="462"/>
      <c r="OP91" s="462"/>
      <c r="OQ91" s="462"/>
      <c r="OR91" s="462"/>
      <c r="OS91" s="462"/>
      <c r="OT91" s="462"/>
      <c r="OU91" s="462"/>
      <c r="OV91" s="462"/>
      <c r="OW91" s="462"/>
      <c r="OX91" s="462"/>
      <c r="OY91" s="462"/>
      <c r="OZ91" s="462"/>
      <c r="PA91" s="462"/>
      <c r="PB91" s="462"/>
      <c r="PC91" s="462"/>
      <c r="PD91" s="462"/>
      <c r="PE91" s="462"/>
      <c r="PF91" s="462"/>
      <c r="PG91" s="462"/>
      <c r="PH91" s="462"/>
      <c r="PI91" s="462"/>
      <c r="PJ91" s="462"/>
      <c r="PK91" s="462"/>
      <c r="PL91" s="462"/>
      <c r="PM91" s="462"/>
      <c r="PN91" s="462"/>
      <c r="PO91" s="462"/>
      <c r="PP91" s="462"/>
      <c r="PQ91" s="462"/>
      <c r="PR91" s="462"/>
      <c r="PS91" s="462"/>
      <c r="PT91" s="462"/>
      <c r="PU91" s="462"/>
      <c r="PV91" s="462"/>
      <c r="PW91" s="462"/>
      <c r="PX91" s="462"/>
      <c r="PY91" s="462"/>
      <c r="PZ91" s="462"/>
      <c r="QA91" s="462"/>
      <c r="QB91" s="462"/>
      <c r="QC91" s="462"/>
      <c r="QD91" s="462"/>
      <c r="QE91" s="462"/>
      <c r="QF91" s="462"/>
      <c r="QG91" s="462"/>
      <c r="QH91" s="462"/>
      <c r="QI91" s="462"/>
      <c r="QJ91" s="462"/>
      <c r="QK91" s="462"/>
      <c r="QL91" s="462"/>
      <c r="QM91" s="462"/>
      <c r="QN91" s="462"/>
      <c r="QO91" s="462"/>
      <c r="QP91" s="462"/>
      <c r="QQ91" s="462"/>
      <c r="QR91" s="462"/>
      <c r="QS91" s="462"/>
      <c r="QT91" s="462"/>
      <c r="QU91" s="462"/>
      <c r="QV91" s="462"/>
      <c r="QW91" s="462"/>
      <c r="QX91" s="462"/>
      <c r="QY91" s="462"/>
      <c r="QZ91" s="462"/>
      <c r="RA91" s="462"/>
      <c r="RB91" s="462"/>
      <c r="RC91" s="462"/>
      <c r="RD91" s="462"/>
      <c r="RE91" s="462"/>
      <c r="RF91" s="462"/>
      <c r="RG91" s="462"/>
      <c r="RH91" s="462"/>
      <c r="RI91" s="462"/>
      <c r="RJ91" s="462"/>
      <c r="RK91" s="462"/>
      <c r="RL91" s="462"/>
      <c r="RM91" s="462"/>
      <c r="RN91" s="462"/>
      <c r="RO91" s="462"/>
      <c r="RP91" s="462"/>
      <c r="RQ91" s="462"/>
      <c r="RR91" s="462"/>
      <c r="RS91" s="462"/>
      <c r="RT91" s="462"/>
      <c r="RU91" s="462"/>
      <c r="RV91" s="462"/>
      <c r="RW91" s="462"/>
      <c r="RX91" s="462"/>
      <c r="RY91" s="462"/>
      <c r="RZ91" s="462"/>
      <c r="SA91" s="462"/>
      <c r="SB91" s="462"/>
      <c r="SC91" s="462"/>
      <c r="SD91" s="462"/>
      <c r="SE91" s="462"/>
      <c r="SF91" s="462"/>
      <c r="SG91" s="462"/>
      <c r="SH91" s="462"/>
      <c r="SI91" s="462"/>
      <c r="SJ91" s="462"/>
      <c r="SK91" s="462"/>
      <c r="SL91" s="462"/>
      <c r="SM91" s="462"/>
      <c r="SN91" s="462"/>
      <c r="SO91" s="462"/>
      <c r="SP91" s="462"/>
      <c r="SQ91" s="462"/>
      <c r="SR91" s="462"/>
      <c r="SS91" s="462"/>
      <c r="ST91" s="462"/>
      <c r="SU91" s="462"/>
      <c r="SV91" s="462"/>
      <c r="SW91" s="462"/>
      <c r="SX91" s="462"/>
      <c r="SY91" s="462"/>
      <c r="SZ91" s="462"/>
      <c r="TA91" s="462"/>
      <c r="TB91" s="462"/>
      <c r="TC91" s="462"/>
      <c r="TD91" s="462"/>
      <c r="TE91" s="462"/>
      <c r="TF91" s="462"/>
      <c r="TG91" s="462"/>
      <c r="TH91" s="462"/>
      <c r="TI91" s="462"/>
      <c r="TJ91" s="462"/>
      <c r="TK91" s="462"/>
      <c r="TL91" s="462"/>
      <c r="TM91" s="462"/>
      <c r="TN91" s="462"/>
      <c r="TO91" s="462"/>
      <c r="TP91" s="462"/>
      <c r="TQ91" s="462"/>
      <c r="TR91" s="462"/>
      <c r="TS91" s="462"/>
      <c r="TT91" s="462"/>
      <c r="TU91" s="462"/>
      <c r="TV91" s="462"/>
      <c r="TW91" s="462"/>
      <c r="TX91" s="462"/>
      <c r="TY91" s="462"/>
      <c r="TZ91" s="462"/>
      <c r="UA91" s="462"/>
      <c r="UB91" s="462"/>
      <c r="UC91" s="462"/>
      <c r="UD91" s="462"/>
      <c r="UE91" s="462"/>
      <c r="UF91" s="462"/>
      <c r="UG91" s="462"/>
      <c r="UH91" s="462"/>
      <c r="UI91" s="462"/>
      <c r="UJ91" s="462"/>
      <c r="UK91" s="462"/>
      <c r="UL91" s="462"/>
      <c r="UM91" s="462"/>
      <c r="UN91" s="462"/>
      <c r="UO91" s="462"/>
      <c r="UP91" s="462"/>
      <c r="UQ91" s="462"/>
      <c r="UR91" s="462"/>
      <c r="US91" s="462"/>
      <c r="UT91" s="462"/>
      <c r="UU91" s="462"/>
      <c r="UV91" s="462"/>
      <c r="UW91" s="462"/>
      <c r="UX91" s="462"/>
      <c r="UY91" s="462"/>
      <c r="UZ91" s="462"/>
      <c r="VA91" s="462"/>
      <c r="VB91" s="462"/>
      <c r="VC91" s="462"/>
      <c r="VD91" s="462"/>
      <c r="VE91" s="462"/>
      <c r="VF91" s="462"/>
      <c r="VG91" s="462"/>
      <c r="VH91" s="462"/>
      <c r="VI91" s="462"/>
      <c r="VJ91" s="462"/>
      <c r="VK91" s="462"/>
      <c r="VL91" s="462"/>
      <c r="VM91" s="462"/>
      <c r="VN91" s="462"/>
      <c r="VO91" s="462"/>
      <c r="VP91" s="462"/>
      <c r="VQ91" s="462"/>
      <c r="VR91" s="462"/>
      <c r="VS91" s="462"/>
      <c r="VT91" s="462"/>
      <c r="VU91" s="462"/>
      <c r="VV91" s="462"/>
      <c r="VW91" s="462"/>
      <c r="VX91" s="462"/>
      <c r="VY91" s="462"/>
      <c r="VZ91" s="462"/>
      <c r="WA91" s="462"/>
      <c r="WB91" s="462"/>
      <c r="WC91" s="462"/>
      <c r="WD91" s="462"/>
      <c r="WE91" s="462"/>
      <c r="WF91" s="462"/>
      <c r="WG91" s="462"/>
      <c r="WH91" s="462"/>
      <c r="WI91" s="462"/>
      <c r="WJ91" s="462"/>
      <c r="WK91" s="462"/>
      <c r="WL91" s="462"/>
      <c r="WM91" s="462"/>
      <c r="WN91" s="462"/>
      <c r="WO91" s="462"/>
      <c r="WP91" s="462"/>
      <c r="WQ91" s="462"/>
      <c r="WR91" s="462"/>
      <c r="WS91" s="462"/>
      <c r="WT91" s="462"/>
      <c r="WU91" s="462"/>
      <c r="WV91" s="462"/>
      <c r="WW91" s="462"/>
      <c r="WX91" s="462"/>
      <c r="WY91" s="462"/>
      <c r="WZ91" s="462"/>
      <c r="XA91" s="462"/>
      <c r="XB91" s="462"/>
      <c r="XC91" s="462"/>
      <c r="XD91" s="462"/>
      <c r="XE91" s="462"/>
      <c r="XF91" s="462"/>
      <c r="XG91" s="462"/>
      <c r="XH91" s="462"/>
      <c r="XI91" s="462"/>
      <c r="XJ91" s="462"/>
      <c r="XK91" s="462"/>
      <c r="XL91" s="462"/>
      <c r="XM91" s="462"/>
      <c r="XN91" s="462"/>
      <c r="XO91" s="462"/>
      <c r="XP91" s="462"/>
      <c r="XQ91" s="462"/>
      <c r="XR91" s="462"/>
      <c r="XS91" s="462"/>
      <c r="XT91" s="462"/>
      <c r="XU91" s="462"/>
      <c r="XV91" s="462"/>
      <c r="XW91" s="462"/>
      <c r="XX91" s="462"/>
      <c r="XY91" s="462"/>
      <c r="XZ91" s="462"/>
      <c r="YA91" s="462"/>
      <c r="YB91" s="462"/>
      <c r="YC91" s="462"/>
      <c r="YD91" s="462"/>
      <c r="YE91" s="462"/>
      <c r="YF91" s="462"/>
      <c r="YG91" s="462"/>
      <c r="YH91" s="462"/>
      <c r="YI91" s="462"/>
      <c r="YJ91" s="462"/>
      <c r="YK91" s="462"/>
      <c r="YL91" s="462"/>
      <c r="YM91" s="462"/>
      <c r="YN91" s="462"/>
      <c r="YO91" s="462"/>
      <c r="YP91" s="462"/>
      <c r="YQ91" s="462"/>
      <c r="YR91" s="462"/>
      <c r="YS91" s="462"/>
      <c r="YT91" s="462"/>
      <c r="YU91" s="462"/>
      <c r="YV91" s="462"/>
      <c r="YW91" s="462"/>
      <c r="YX91" s="462"/>
      <c r="YY91" s="462"/>
      <c r="YZ91" s="462"/>
      <c r="ZA91" s="462"/>
      <c r="ZB91" s="462"/>
      <c r="ZC91" s="462"/>
      <c r="ZD91" s="462"/>
      <c r="ZE91" s="462"/>
      <c r="ZF91" s="462"/>
      <c r="ZG91" s="462"/>
      <c r="ZH91" s="462"/>
      <c r="ZI91" s="462"/>
      <c r="ZJ91" s="462"/>
      <c r="ZK91" s="462"/>
      <c r="ZL91" s="462"/>
      <c r="ZM91" s="462"/>
      <c r="ZN91" s="462"/>
      <c r="ZO91" s="462"/>
      <c r="ZP91" s="462"/>
      <c r="ZQ91" s="462"/>
      <c r="ZR91" s="462"/>
      <c r="ZS91" s="462"/>
      <c r="ZT91" s="462"/>
      <c r="ZU91" s="462"/>
      <c r="ZV91" s="462"/>
      <c r="ZW91" s="462"/>
      <c r="ZX91" s="462"/>
      <c r="ZY91" s="462"/>
      <c r="ZZ91" s="462"/>
      <c r="AAA91" s="462"/>
      <c r="AAB91" s="462"/>
      <c r="AAC91" s="462"/>
      <c r="AAD91" s="462"/>
      <c r="AAE91" s="462"/>
      <c r="AAF91" s="462"/>
      <c r="AAG91" s="462"/>
      <c r="AAH91" s="462"/>
      <c r="AAI91" s="462"/>
      <c r="AAJ91" s="462"/>
      <c r="AAK91" s="462"/>
      <c r="AAL91" s="462"/>
      <c r="AAM91" s="462"/>
      <c r="AAN91" s="462"/>
      <c r="AAO91" s="462"/>
      <c r="AAP91" s="462"/>
      <c r="AAQ91" s="462"/>
      <c r="AAR91" s="462"/>
      <c r="AAS91" s="462"/>
      <c r="AAT91" s="462"/>
      <c r="AAU91" s="462"/>
      <c r="AAV91" s="462"/>
      <c r="AAW91" s="462"/>
      <c r="AAX91" s="462"/>
      <c r="AAY91" s="462"/>
      <c r="AAZ91" s="462"/>
      <c r="ABA91" s="462"/>
      <c r="ABB91" s="462"/>
      <c r="ABC91" s="462"/>
      <c r="ABD91" s="462"/>
      <c r="ABE91" s="462"/>
      <c r="ABF91" s="462"/>
      <c r="ABG91" s="462"/>
      <c r="ABH91" s="462"/>
      <c r="ABI91" s="462"/>
      <c r="ABJ91" s="462"/>
      <c r="ABK91" s="462"/>
      <c r="ABL91" s="462"/>
      <c r="ABM91" s="462"/>
      <c r="ABN91" s="462"/>
      <c r="ABO91" s="462"/>
      <c r="ABP91" s="462"/>
      <c r="ABQ91" s="462"/>
      <c r="ABR91" s="462"/>
      <c r="ABS91" s="462"/>
      <c r="ABT91" s="462"/>
      <c r="ABU91" s="462"/>
      <c r="ABV91" s="462"/>
      <c r="ABW91" s="462"/>
      <c r="ABX91" s="462"/>
      <c r="ABY91" s="462"/>
      <c r="ABZ91" s="462"/>
      <c r="ACA91" s="462"/>
      <c r="ACB91" s="462"/>
      <c r="ACC91" s="462"/>
      <c r="ACD91" s="462"/>
      <c r="ACE91" s="462"/>
      <c r="ACF91" s="462"/>
      <c r="ACG91" s="462"/>
      <c r="ACH91" s="462"/>
      <c r="ACI91" s="462"/>
      <c r="ACJ91" s="462"/>
      <c r="ACK91" s="462"/>
      <c r="ACL91" s="462"/>
      <c r="ACM91" s="462"/>
      <c r="ACN91" s="462"/>
      <c r="ACO91" s="462"/>
      <c r="ACP91" s="462"/>
      <c r="ACQ91" s="462"/>
      <c r="ACR91" s="462"/>
      <c r="ACS91" s="462"/>
      <c r="ACT91" s="462"/>
      <c r="ACU91" s="462"/>
      <c r="ACV91" s="462"/>
      <c r="ACW91" s="462"/>
      <c r="ACX91" s="462"/>
      <c r="ACY91" s="462"/>
      <c r="ACZ91" s="462"/>
      <c r="ADA91" s="462"/>
      <c r="ADB91" s="462"/>
      <c r="ADC91" s="462"/>
      <c r="ADD91" s="462"/>
      <c r="ADE91" s="462"/>
      <c r="ADF91" s="462"/>
      <c r="ADG91" s="462"/>
      <c r="ADH91" s="462"/>
      <c r="ADI91" s="462"/>
      <c r="ADJ91" s="462"/>
      <c r="ADK91" s="462"/>
      <c r="ADL91" s="462"/>
      <c r="ADM91" s="462"/>
      <c r="ADN91" s="462"/>
      <c r="ADO91" s="462"/>
      <c r="ADP91" s="462"/>
      <c r="ADQ91" s="462"/>
      <c r="ADR91" s="462"/>
      <c r="ADS91" s="462"/>
      <c r="ADT91" s="462"/>
      <c r="ADU91" s="462"/>
      <c r="ADV91" s="462"/>
      <c r="ADW91" s="462"/>
      <c r="ADX91" s="462"/>
      <c r="ADY91" s="462"/>
      <c r="ADZ91" s="462"/>
      <c r="AEA91" s="462"/>
      <c r="AEB91" s="462"/>
      <c r="AEC91" s="462"/>
      <c r="AED91" s="462"/>
      <c r="AEE91" s="462"/>
      <c r="AEF91" s="462"/>
      <c r="AEG91" s="462"/>
      <c r="AEH91" s="462"/>
      <c r="AEI91" s="462"/>
      <c r="AEJ91" s="462"/>
      <c r="AEK91" s="462"/>
      <c r="AEL91" s="462"/>
      <c r="AEM91" s="462"/>
      <c r="AEN91" s="462"/>
      <c r="AEO91" s="462"/>
      <c r="AEP91" s="462"/>
      <c r="AEQ91" s="462"/>
      <c r="AER91" s="462"/>
      <c r="AES91" s="462"/>
      <c r="AET91" s="462"/>
      <c r="AEU91" s="462"/>
      <c r="AEV91" s="462"/>
      <c r="AEW91" s="462"/>
      <c r="AEX91" s="462"/>
      <c r="AEY91" s="462"/>
      <c r="AEZ91" s="462"/>
      <c r="AFA91" s="462"/>
      <c r="AFB91" s="462"/>
      <c r="AFC91" s="462"/>
      <c r="AFD91" s="462"/>
      <c r="AFE91" s="462"/>
      <c r="AFF91" s="462"/>
      <c r="AFG91" s="462"/>
      <c r="AFH91" s="462"/>
      <c r="AFI91" s="462"/>
      <c r="AFJ91" s="462"/>
      <c r="AFK91" s="462"/>
      <c r="AFL91" s="462"/>
      <c r="AFM91" s="462"/>
      <c r="AFN91" s="462"/>
      <c r="AFO91" s="462"/>
      <c r="AFP91" s="462"/>
      <c r="AFQ91" s="462"/>
      <c r="AFR91" s="462"/>
      <c r="AFS91" s="462"/>
      <c r="AFT91" s="462"/>
      <c r="AFU91" s="462"/>
    </row>
    <row r="92" spans="1:853">
      <c r="A92" s="182"/>
      <c r="B92" s="218">
        <v>1.1000000000000001</v>
      </c>
      <c r="C92" s="183" t="s">
        <v>838</v>
      </c>
      <c r="D92" s="183"/>
      <c r="E92" s="184">
        <f t="shared" ref="E92:J92" si="61">SUM(E93:E101)</f>
        <v>37707548</v>
      </c>
      <c r="F92" s="184">
        <f t="shared" si="61"/>
        <v>39647668.800000004</v>
      </c>
      <c r="G92" s="184">
        <f t="shared" si="61"/>
        <v>2247120</v>
      </c>
      <c r="H92" s="184">
        <f t="shared" si="61"/>
        <v>2401668</v>
      </c>
      <c r="I92" s="184">
        <f t="shared" si="61"/>
        <v>1455000</v>
      </c>
      <c r="J92" s="184">
        <f t="shared" si="61"/>
        <v>1538700</v>
      </c>
      <c r="K92" s="184">
        <f>SUM(K93:K101)</f>
        <v>2145360</v>
      </c>
      <c r="L92" s="184">
        <f>SUM(L93:L101)</f>
        <v>2329922.4</v>
      </c>
      <c r="M92" s="184">
        <f t="shared" ref="M92:BN92" si="62">SUM(M93:M101)</f>
        <v>1103090</v>
      </c>
      <c r="N92" s="184">
        <f t="shared" si="62"/>
        <v>1226520</v>
      </c>
      <c r="O92" s="184">
        <f t="shared" si="62"/>
        <v>1411280</v>
      </c>
      <c r="P92" s="184">
        <f t="shared" si="62"/>
        <v>1785480</v>
      </c>
      <c r="Q92" s="184">
        <f t="shared" si="62"/>
        <v>1500240</v>
      </c>
      <c r="R92" s="184">
        <f t="shared" si="62"/>
        <v>1631282.4</v>
      </c>
      <c r="S92" s="184">
        <f t="shared" si="62"/>
        <v>1699380</v>
      </c>
      <c r="T92" s="184">
        <f t="shared" si="62"/>
        <v>1819984.8</v>
      </c>
      <c r="U92" s="184">
        <f t="shared" si="62"/>
        <v>1332180</v>
      </c>
      <c r="V92" s="184">
        <f t="shared" si="62"/>
        <v>1173840</v>
      </c>
      <c r="W92" s="184">
        <f>SUM(W93:W101)</f>
        <v>1377710</v>
      </c>
      <c r="X92" s="184">
        <f>SUM(X93:X101)</f>
        <v>1477740</v>
      </c>
      <c r="Y92" s="184">
        <f>SUM(Y93:Y101)</f>
        <v>1611900</v>
      </c>
      <c r="Z92" s="184">
        <f>SUM(Z93:Z101)</f>
        <v>1730760</v>
      </c>
      <c r="AA92" s="184">
        <f t="shared" si="62"/>
        <v>1405740</v>
      </c>
      <c r="AB92" s="184">
        <f t="shared" si="62"/>
        <v>1299240</v>
      </c>
      <c r="AC92" s="184">
        <f>SUM(AC93:AC101)</f>
        <v>2546640</v>
      </c>
      <c r="AD92" s="184">
        <f>SUM(AD93:AD101)</f>
        <v>2691957.6</v>
      </c>
      <c r="AE92" s="184">
        <f t="shared" si="62"/>
        <v>2287860</v>
      </c>
      <c r="AF92" s="184">
        <f t="shared" si="62"/>
        <v>2441402.4</v>
      </c>
      <c r="AG92" s="184">
        <f t="shared" si="62"/>
        <v>1710600</v>
      </c>
      <c r="AH92" s="184">
        <f t="shared" si="62"/>
        <v>2100000</v>
      </c>
      <c r="AI92" s="184">
        <f t="shared" si="62"/>
        <v>2451288</v>
      </c>
      <c r="AJ92" s="184">
        <f t="shared" si="62"/>
        <v>2673300</v>
      </c>
      <c r="AK92" s="184">
        <f t="shared" si="62"/>
        <v>1546920</v>
      </c>
      <c r="AL92" s="184">
        <f t="shared" si="62"/>
        <v>1636644.0000000002</v>
      </c>
      <c r="AM92" s="184">
        <f t="shared" si="62"/>
        <v>1709700</v>
      </c>
      <c r="AN92" s="184">
        <f t="shared" si="62"/>
        <v>1834077.6000000003</v>
      </c>
      <c r="AO92" s="184">
        <f t="shared" si="62"/>
        <v>2332760</v>
      </c>
      <c r="AP92" s="184">
        <f t="shared" si="62"/>
        <v>2580429.5999999996</v>
      </c>
      <c r="AQ92" s="184">
        <f t="shared" si="62"/>
        <v>5832780</v>
      </c>
      <c r="AR92" s="184">
        <f t="shared" si="62"/>
        <v>5274720</v>
      </c>
      <c r="AS92" s="184">
        <f t="shared" si="62"/>
        <v>0</v>
      </c>
      <c r="AT92" s="184">
        <f t="shared" si="62"/>
        <v>0</v>
      </c>
      <c r="AU92" s="184">
        <f t="shared" si="62"/>
        <v>0</v>
      </c>
      <c r="AV92" s="184">
        <f t="shared" si="62"/>
        <v>0</v>
      </c>
      <c r="AW92" s="184">
        <f t="shared" si="62"/>
        <v>0</v>
      </c>
      <c r="AX92" s="184">
        <f t="shared" si="62"/>
        <v>0</v>
      </c>
      <c r="AY92" s="184">
        <f t="shared" si="62"/>
        <v>0</v>
      </c>
      <c r="AZ92" s="184">
        <f t="shared" si="62"/>
        <v>0</v>
      </c>
      <c r="BA92" s="184">
        <f t="shared" si="62"/>
        <v>0</v>
      </c>
      <c r="BB92" s="184">
        <f t="shared" si="62"/>
        <v>0</v>
      </c>
      <c r="BC92" s="184">
        <f t="shared" si="62"/>
        <v>0</v>
      </c>
      <c r="BD92" s="184">
        <f t="shared" si="62"/>
        <v>0</v>
      </c>
      <c r="BE92" s="184">
        <f t="shared" si="62"/>
        <v>0</v>
      </c>
      <c r="BF92" s="184">
        <f t="shared" si="62"/>
        <v>0</v>
      </c>
      <c r="BG92" s="184">
        <f t="shared" si="62"/>
        <v>0</v>
      </c>
      <c r="BH92" s="184">
        <f t="shared" si="62"/>
        <v>0</v>
      </c>
      <c r="BI92" s="184">
        <f t="shared" si="62"/>
        <v>0</v>
      </c>
      <c r="BJ92" s="184">
        <f t="shared" si="62"/>
        <v>0</v>
      </c>
      <c r="BK92" s="184">
        <f t="shared" si="62"/>
        <v>0</v>
      </c>
      <c r="BL92" s="184">
        <f t="shared" si="62"/>
        <v>0</v>
      </c>
      <c r="BM92" s="184">
        <f t="shared" si="62"/>
        <v>0</v>
      </c>
      <c r="BN92" s="184">
        <f t="shared" si="62"/>
        <v>0</v>
      </c>
    </row>
    <row r="93" spans="1:853" s="460" customFormat="1">
      <c r="A93" s="10"/>
      <c r="B93" s="10"/>
      <c r="C93" s="386" t="s">
        <v>1168</v>
      </c>
      <c r="D93" s="465"/>
      <c r="E93" s="380">
        <f t="shared" ref="E93:F101" si="63">SUMIF($G$2:$BN$2,E$2,($G93:$BN93))</f>
        <v>36071788</v>
      </c>
      <c r="F93" s="380">
        <f t="shared" si="63"/>
        <v>38020648.800000004</v>
      </c>
      <c r="G93" s="380">
        <v>2175120</v>
      </c>
      <c r="H93" s="380">
        <v>2329668</v>
      </c>
      <c r="I93" s="380">
        <v>1395000</v>
      </c>
      <c r="J93" s="380">
        <v>1478700</v>
      </c>
      <c r="K93" s="380">
        <v>2025360</v>
      </c>
      <c r="L93" s="380">
        <v>2209922.4</v>
      </c>
      <c r="M93" s="380">
        <v>1091090</v>
      </c>
      <c r="N93" s="380">
        <v>1214520</v>
      </c>
      <c r="O93" s="380">
        <v>1351280</v>
      </c>
      <c r="P93" s="380">
        <v>1725480</v>
      </c>
      <c r="Q93" s="380">
        <v>1482240</v>
      </c>
      <c r="R93" s="380">
        <v>1613282.4</v>
      </c>
      <c r="S93" s="380">
        <v>1606920</v>
      </c>
      <c r="T93" s="380">
        <v>1727524.8</v>
      </c>
      <c r="U93" s="380">
        <v>1272180</v>
      </c>
      <c r="V93" s="380">
        <v>1113840</v>
      </c>
      <c r="W93" s="380">
        <v>1359490</v>
      </c>
      <c r="X93" s="380">
        <v>1448520</v>
      </c>
      <c r="Y93" s="380">
        <v>1551900</v>
      </c>
      <c r="Z93" s="380">
        <v>1670760</v>
      </c>
      <c r="AA93" s="380">
        <v>1387740</v>
      </c>
      <c r="AB93" s="380">
        <v>1281240</v>
      </c>
      <c r="AC93" s="380">
        <v>2236560</v>
      </c>
      <c r="AD93" s="380">
        <v>2367837.6</v>
      </c>
      <c r="AE93" s="380">
        <v>2167860</v>
      </c>
      <c r="AF93" s="380">
        <v>2321402.4</v>
      </c>
      <c r="AG93" s="380">
        <v>1638600</v>
      </c>
      <c r="AH93" s="380">
        <v>2028000</v>
      </c>
      <c r="AI93" s="380">
        <v>2331288</v>
      </c>
      <c r="AJ93" s="380">
        <v>2536080</v>
      </c>
      <c r="AK93" s="380">
        <v>1486920</v>
      </c>
      <c r="AL93" s="380">
        <v>1576644.0000000002</v>
      </c>
      <c r="AM93" s="380">
        <v>1679700</v>
      </c>
      <c r="AN93" s="380">
        <v>1804077.6000000003</v>
      </c>
      <c r="AO93" s="456">
        <v>2212760</v>
      </c>
      <c r="AP93" s="456">
        <v>2460429.5999999996</v>
      </c>
      <c r="AQ93" s="380">
        <v>5619780</v>
      </c>
      <c r="AR93" s="380">
        <v>5112720</v>
      </c>
      <c r="AS93" s="380"/>
      <c r="AT93" s="380"/>
      <c r="AU93" s="380"/>
      <c r="AV93" s="380"/>
      <c r="AW93" s="380"/>
      <c r="AX93" s="380"/>
      <c r="AY93" s="380"/>
      <c r="AZ93" s="380"/>
      <c r="BA93" s="380"/>
      <c r="BB93" s="380"/>
      <c r="BC93" s="380"/>
      <c r="BD93" s="380"/>
      <c r="BE93" s="380"/>
      <c r="BF93" s="380"/>
      <c r="BG93" s="380"/>
      <c r="BH93" s="380"/>
      <c r="BI93" s="380"/>
      <c r="BJ93" s="380"/>
      <c r="BK93" s="380"/>
      <c r="BL93" s="380"/>
      <c r="BM93" s="380"/>
      <c r="BN93" s="380"/>
    </row>
    <row r="94" spans="1:853">
      <c r="A94" s="10"/>
      <c r="B94" s="10"/>
      <c r="C94" s="386" t="s">
        <v>53</v>
      </c>
      <c r="D94" s="465"/>
      <c r="E94" s="380">
        <f t="shared" si="63"/>
        <v>840000</v>
      </c>
      <c r="F94" s="380">
        <f t="shared" si="63"/>
        <v>798000</v>
      </c>
      <c r="G94" s="380">
        <v>42000</v>
      </c>
      <c r="H94" s="380">
        <v>42000</v>
      </c>
      <c r="I94" s="380">
        <v>42000</v>
      </c>
      <c r="J94" s="380">
        <v>42000</v>
      </c>
      <c r="K94" s="380">
        <v>84000</v>
      </c>
      <c r="L94" s="380">
        <v>84000</v>
      </c>
      <c r="M94" s="380">
        <v>0</v>
      </c>
      <c r="N94" s="380">
        <v>0</v>
      </c>
      <c r="O94" s="380">
        <v>42000</v>
      </c>
      <c r="P94" s="380">
        <f>3500*12</f>
        <v>42000</v>
      </c>
      <c r="Q94" s="380">
        <v>0</v>
      </c>
      <c r="R94" s="380">
        <v>0</v>
      </c>
      <c r="S94" s="380">
        <v>42000</v>
      </c>
      <c r="T94" s="380">
        <v>42000</v>
      </c>
      <c r="U94" s="380">
        <v>42000</v>
      </c>
      <c r="V94" s="380">
        <v>42000</v>
      </c>
      <c r="W94" s="380">
        <v>0</v>
      </c>
      <c r="X94" s="380">
        <v>0</v>
      </c>
      <c r="Y94" s="380">
        <v>42000</v>
      </c>
      <c r="Z94" s="380">
        <v>42000</v>
      </c>
      <c r="AA94" s="380">
        <v>0</v>
      </c>
      <c r="AB94" s="380">
        <v>0</v>
      </c>
      <c r="AC94" s="380">
        <v>0</v>
      </c>
      <c r="AD94" s="380">
        <v>0</v>
      </c>
      <c r="AE94" s="380">
        <v>84000</v>
      </c>
      <c r="AF94" s="380">
        <v>84000</v>
      </c>
      <c r="AG94" s="380">
        <v>42000</v>
      </c>
      <c r="AH94" s="380">
        <v>42000</v>
      </c>
      <c r="AI94" s="380">
        <v>84000</v>
      </c>
      <c r="AJ94" s="380">
        <v>84000</v>
      </c>
      <c r="AK94" s="380">
        <v>42000</v>
      </c>
      <c r="AL94" s="380">
        <v>42000</v>
      </c>
      <c r="AM94" s="380">
        <v>0</v>
      </c>
      <c r="AN94" s="380">
        <v>0</v>
      </c>
      <c r="AO94" s="456">
        <v>84000</v>
      </c>
      <c r="AP94" s="456">
        <v>84000</v>
      </c>
      <c r="AQ94" s="380">
        <v>168000</v>
      </c>
      <c r="AR94" s="380">
        <v>126000</v>
      </c>
      <c r="AS94" s="380"/>
      <c r="AT94" s="380"/>
      <c r="AU94" s="380"/>
      <c r="AV94" s="380"/>
      <c r="AW94" s="380"/>
      <c r="AX94" s="380"/>
      <c r="AY94" s="380"/>
      <c r="AZ94" s="380"/>
      <c r="BA94" s="380"/>
      <c r="BB94" s="380"/>
      <c r="BC94" s="380"/>
      <c r="BD94" s="380"/>
      <c r="BE94" s="380"/>
      <c r="BF94" s="380"/>
      <c r="BG94" s="380"/>
      <c r="BH94" s="380"/>
      <c r="BI94" s="380"/>
      <c r="BJ94" s="380"/>
      <c r="BK94" s="380"/>
      <c r="BL94" s="380"/>
      <c r="BM94" s="380"/>
      <c r="BN94" s="380"/>
    </row>
    <row r="95" spans="1:853" s="460" customFormat="1">
      <c r="A95" s="10"/>
      <c r="B95" s="10"/>
      <c r="C95" s="386" t="s">
        <v>1167</v>
      </c>
      <c r="D95" s="465"/>
      <c r="E95" s="380">
        <f t="shared" si="63"/>
        <v>311760</v>
      </c>
      <c r="F95" s="380">
        <f t="shared" si="63"/>
        <v>343020</v>
      </c>
      <c r="G95" s="380">
        <v>0</v>
      </c>
      <c r="H95" s="380">
        <v>0</v>
      </c>
      <c r="I95" s="380">
        <v>0</v>
      </c>
      <c r="J95" s="380">
        <v>0</v>
      </c>
      <c r="K95" s="380">
        <v>0</v>
      </c>
      <c r="L95" s="380">
        <v>0</v>
      </c>
      <c r="M95" s="380">
        <v>0</v>
      </c>
      <c r="N95" s="380">
        <v>0</v>
      </c>
      <c r="O95" s="380">
        <v>0</v>
      </c>
      <c r="P95" s="380">
        <v>0</v>
      </c>
      <c r="Q95" s="380">
        <v>0</v>
      </c>
      <c r="R95" s="380">
        <v>0</v>
      </c>
      <c r="S95" s="380">
        <v>14460</v>
      </c>
      <c r="T95" s="380">
        <v>14460</v>
      </c>
      <c r="U95" s="380">
        <v>0</v>
      </c>
      <c r="V95" s="380">
        <v>0</v>
      </c>
      <c r="W95" s="380">
        <v>17220</v>
      </c>
      <c r="X95" s="380">
        <v>17220</v>
      </c>
      <c r="Y95" s="380">
        <v>0</v>
      </c>
      <c r="Z95" s="380">
        <v>0</v>
      </c>
      <c r="AA95" s="380">
        <v>0</v>
      </c>
      <c r="AB95" s="380">
        <v>0</v>
      </c>
      <c r="AC95" s="380">
        <v>280080</v>
      </c>
      <c r="AD95" s="380">
        <v>294120</v>
      </c>
      <c r="AE95" s="380">
        <v>0</v>
      </c>
      <c r="AF95" s="380">
        <v>0</v>
      </c>
      <c r="AG95" s="380">
        <v>0</v>
      </c>
      <c r="AH95" s="380">
        <v>0</v>
      </c>
      <c r="AI95" s="380">
        <v>0</v>
      </c>
      <c r="AJ95" s="380">
        <v>17220</v>
      </c>
      <c r="AK95" s="380">
        <v>0</v>
      </c>
      <c r="AL95" s="380">
        <v>0</v>
      </c>
      <c r="AM95" s="380">
        <v>0</v>
      </c>
      <c r="AN95" s="380">
        <v>0</v>
      </c>
      <c r="AO95" s="456">
        <v>0</v>
      </c>
      <c r="AP95" s="456">
        <v>0</v>
      </c>
      <c r="AQ95" s="380">
        <v>0</v>
      </c>
      <c r="AR95" s="380">
        <v>0</v>
      </c>
      <c r="AS95" s="380"/>
      <c r="AT95" s="380"/>
      <c r="AU95" s="380"/>
      <c r="AV95" s="380"/>
      <c r="AW95" s="380"/>
      <c r="AX95" s="380"/>
      <c r="AY95" s="380"/>
      <c r="AZ95" s="380"/>
      <c r="BA95" s="380"/>
      <c r="BB95" s="380"/>
      <c r="BC95" s="380"/>
      <c r="BD95" s="380"/>
      <c r="BE95" s="380"/>
      <c r="BF95" s="380"/>
      <c r="BG95" s="380"/>
      <c r="BH95" s="380"/>
      <c r="BI95" s="380"/>
      <c r="BJ95" s="380"/>
      <c r="BK95" s="380"/>
      <c r="BL95" s="380"/>
      <c r="BM95" s="380"/>
      <c r="BN95" s="380"/>
    </row>
    <row r="96" spans="1:853">
      <c r="A96" s="10"/>
      <c r="B96" s="10"/>
      <c r="C96" s="386" t="s">
        <v>1169</v>
      </c>
      <c r="D96" s="465"/>
      <c r="E96" s="380">
        <f t="shared" si="63"/>
        <v>0</v>
      </c>
      <c r="F96" s="380">
        <f t="shared" si="63"/>
        <v>0</v>
      </c>
      <c r="G96" s="380">
        <v>0</v>
      </c>
      <c r="H96" s="380">
        <v>0</v>
      </c>
      <c r="I96" s="380">
        <v>0</v>
      </c>
      <c r="J96" s="380">
        <v>0</v>
      </c>
      <c r="K96" s="380">
        <v>0</v>
      </c>
      <c r="L96" s="380">
        <v>0</v>
      </c>
      <c r="M96" s="380">
        <v>0</v>
      </c>
      <c r="N96" s="380">
        <v>0</v>
      </c>
      <c r="O96" s="380">
        <v>0</v>
      </c>
      <c r="P96" s="380">
        <v>0</v>
      </c>
      <c r="Q96" s="380">
        <v>0</v>
      </c>
      <c r="R96" s="380">
        <v>0</v>
      </c>
      <c r="S96" s="380">
        <v>0</v>
      </c>
      <c r="T96" s="380">
        <v>0</v>
      </c>
      <c r="U96" s="380">
        <v>0</v>
      </c>
      <c r="V96" s="380">
        <v>0</v>
      </c>
      <c r="W96" s="380">
        <v>0</v>
      </c>
      <c r="X96" s="380">
        <v>0</v>
      </c>
      <c r="Y96" s="380">
        <v>0</v>
      </c>
      <c r="Z96" s="380">
        <v>0</v>
      </c>
      <c r="AA96" s="380">
        <v>0</v>
      </c>
      <c r="AB96" s="380">
        <v>0</v>
      </c>
      <c r="AC96" s="380">
        <v>0</v>
      </c>
      <c r="AD96" s="380">
        <v>0</v>
      </c>
      <c r="AE96" s="380">
        <v>0</v>
      </c>
      <c r="AF96" s="380">
        <v>0</v>
      </c>
      <c r="AG96" s="380">
        <v>0</v>
      </c>
      <c r="AH96" s="380">
        <v>0</v>
      </c>
      <c r="AI96" s="380">
        <v>0</v>
      </c>
      <c r="AJ96" s="380">
        <v>0</v>
      </c>
      <c r="AK96" s="380">
        <v>0</v>
      </c>
      <c r="AL96" s="380">
        <v>0</v>
      </c>
      <c r="AM96" s="380">
        <v>0</v>
      </c>
      <c r="AN96" s="380">
        <v>0</v>
      </c>
      <c r="AO96" s="456">
        <v>0</v>
      </c>
      <c r="AP96" s="456">
        <v>0</v>
      </c>
      <c r="AQ96" s="380">
        <v>0</v>
      </c>
      <c r="AR96" s="380">
        <v>0</v>
      </c>
      <c r="AS96" s="380"/>
      <c r="AT96" s="380"/>
      <c r="AU96" s="380"/>
      <c r="AV96" s="380"/>
      <c r="AW96" s="380"/>
      <c r="AX96" s="380"/>
      <c r="AY96" s="380"/>
      <c r="AZ96" s="380"/>
      <c r="BA96" s="380"/>
      <c r="BB96" s="380"/>
      <c r="BC96" s="380"/>
      <c r="BD96" s="380"/>
      <c r="BE96" s="380"/>
      <c r="BF96" s="380"/>
      <c r="BG96" s="380"/>
      <c r="BH96" s="380"/>
      <c r="BI96" s="380"/>
      <c r="BJ96" s="380"/>
      <c r="BK96" s="380"/>
      <c r="BL96" s="380"/>
      <c r="BM96" s="380"/>
      <c r="BN96" s="380"/>
    </row>
    <row r="97" spans="1:853" s="460" customFormat="1">
      <c r="A97" s="10"/>
      <c r="B97" s="10"/>
      <c r="C97" s="386" t="s">
        <v>56</v>
      </c>
      <c r="D97" s="465"/>
      <c r="E97" s="380">
        <f t="shared" si="63"/>
        <v>0</v>
      </c>
      <c r="F97" s="380">
        <f t="shared" si="63"/>
        <v>0</v>
      </c>
      <c r="G97" s="380">
        <v>0</v>
      </c>
      <c r="H97" s="380">
        <v>0</v>
      </c>
      <c r="I97" s="380">
        <v>0</v>
      </c>
      <c r="J97" s="380">
        <v>0</v>
      </c>
      <c r="K97" s="380">
        <v>0</v>
      </c>
      <c r="L97" s="380">
        <v>0</v>
      </c>
      <c r="M97" s="380">
        <v>0</v>
      </c>
      <c r="N97" s="380">
        <v>0</v>
      </c>
      <c r="O97" s="380">
        <v>0</v>
      </c>
      <c r="P97" s="380">
        <v>0</v>
      </c>
      <c r="Q97" s="380">
        <v>0</v>
      </c>
      <c r="R97" s="380">
        <v>0</v>
      </c>
      <c r="S97" s="380">
        <v>0</v>
      </c>
      <c r="T97" s="380">
        <v>0</v>
      </c>
      <c r="U97" s="380">
        <v>0</v>
      </c>
      <c r="V97" s="380">
        <v>0</v>
      </c>
      <c r="W97" s="380">
        <v>0</v>
      </c>
      <c r="X97" s="380">
        <v>0</v>
      </c>
      <c r="Y97" s="380">
        <v>0</v>
      </c>
      <c r="Z97" s="380">
        <v>0</v>
      </c>
      <c r="AA97" s="380">
        <v>0</v>
      </c>
      <c r="AB97" s="380">
        <v>0</v>
      </c>
      <c r="AC97" s="380">
        <v>0</v>
      </c>
      <c r="AD97" s="380">
        <v>0</v>
      </c>
      <c r="AE97" s="380">
        <v>0</v>
      </c>
      <c r="AF97" s="380">
        <v>0</v>
      </c>
      <c r="AG97" s="380">
        <v>0</v>
      </c>
      <c r="AH97" s="380">
        <v>0</v>
      </c>
      <c r="AI97" s="380">
        <v>0</v>
      </c>
      <c r="AJ97" s="380">
        <v>0</v>
      </c>
      <c r="AK97" s="380">
        <v>0</v>
      </c>
      <c r="AL97" s="380">
        <v>0</v>
      </c>
      <c r="AM97" s="380">
        <v>0</v>
      </c>
      <c r="AN97" s="380">
        <v>0</v>
      </c>
      <c r="AO97" s="456">
        <v>0</v>
      </c>
      <c r="AP97" s="456">
        <v>0</v>
      </c>
      <c r="AQ97" s="380">
        <v>0</v>
      </c>
      <c r="AR97" s="380">
        <v>0</v>
      </c>
      <c r="AS97" s="380"/>
      <c r="AT97" s="380"/>
      <c r="AU97" s="380"/>
      <c r="AV97" s="380"/>
      <c r="AW97" s="380"/>
      <c r="AX97" s="380"/>
      <c r="AY97" s="380"/>
      <c r="AZ97" s="380"/>
      <c r="BA97" s="380"/>
      <c r="BB97" s="380"/>
      <c r="BC97" s="380"/>
      <c r="BD97" s="380"/>
      <c r="BE97" s="380"/>
      <c r="BF97" s="380"/>
      <c r="BG97" s="380"/>
      <c r="BH97" s="380"/>
      <c r="BI97" s="380"/>
      <c r="BJ97" s="380"/>
      <c r="BK97" s="380"/>
      <c r="BL97" s="380"/>
      <c r="BM97" s="380"/>
      <c r="BN97" s="380"/>
    </row>
    <row r="98" spans="1:853" s="460" customFormat="1">
      <c r="A98" s="10"/>
      <c r="B98" s="10"/>
      <c r="C98" s="386" t="s">
        <v>1159</v>
      </c>
      <c r="D98" s="465"/>
      <c r="E98" s="380">
        <f t="shared" si="63"/>
        <v>0</v>
      </c>
      <c r="F98" s="380">
        <f t="shared" si="63"/>
        <v>0</v>
      </c>
      <c r="G98" s="380">
        <v>0</v>
      </c>
      <c r="H98" s="380">
        <v>0</v>
      </c>
      <c r="I98" s="380">
        <v>0</v>
      </c>
      <c r="J98" s="380">
        <v>0</v>
      </c>
      <c r="K98" s="380">
        <v>0</v>
      </c>
      <c r="L98" s="380">
        <v>0</v>
      </c>
      <c r="M98" s="380">
        <v>0</v>
      </c>
      <c r="N98" s="380">
        <v>0</v>
      </c>
      <c r="O98" s="380">
        <v>0</v>
      </c>
      <c r="P98" s="380">
        <v>0</v>
      </c>
      <c r="Q98" s="380">
        <v>0</v>
      </c>
      <c r="R98" s="380">
        <v>0</v>
      </c>
      <c r="S98" s="380">
        <v>0</v>
      </c>
      <c r="T98" s="380">
        <v>0</v>
      </c>
      <c r="U98" s="380">
        <v>0</v>
      </c>
      <c r="V98" s="380">
        <v>0</v>
      </c>
      <c r="W98" s="380">
        <v>0</v>
      </c>
      <c r="X98" s="380">
        <v>0</v>
      </c>
      <c r="Y98" s="380">
        <v>0</v>
      </c>
      <c r="Z98" s="380">
        <v>0</v>
      </c>
      <c r="AA98" s="380">
        <v>0</v>
      </c>
      <c r="AB98" s="380">
        <v>0</v>
      </c>
      <c r="AC98" s="380">
        <v>0</v>
      </c>
      <c r="AD98" s="380">
        <v>0</v>
      </c>
      <c r="AE98" s="380">
        <v>0</v>
      </c>
      <c r="AF98" s="380">
        <v>0</v>
      </c>
      <c r="AG98" s="380">
        <v>0</v>
      </c>
      <c r="AH98" s="380">
        <v>0</v>
      </c>
      <c r="AI98" s="380">
        <v>0</v>
      </c>
      <c r="AJ98" s="380">
        <v>0</v>
      </c>
      <c r="AK98" s="380">
        <v>0</v>
      </c>
      <c r="AL98" s="380">
        <v>0</v>
      </c>
      <c r="AM98" s="380">
        <v>0</v>
      </c>
      <c r="AN98" s="380">
        <v>0</v>
      </c>
      <c r="AO98" s="456">
        <v>0</v>
      </c>
      <c r="AP98" s="456">
        <v>0</v>
      </c>
      <c r="AQ98" s="380">
        <v>0</v>
      </c>
      <c r="AR98" s="380">
        <v>0</v>
      </c>
      <c r="AS98" s="380"/>
      <c r="AT98" s="380"/>
      <c r="AU98" s="380"/>
      <c r="AV98" s="380"/>
      <c r="AW98" s="380"/>
      <c r="AX98" s="380"/>
      <c r="AY98" s="380"/>
      <c r="AZ98" s="380"/>
      <c r="BA98" s="380"/>
      <c r="BB98" s="380"/>
      <c r="BC98" s="380"/>
      <c r="BD98" s="380"/>
      <c r="BE98" s="380"/>
      <c r="BF98" s="380"/>
      <c r="BG98" s="380"/>
      <c r="BH98" s="380"/>
      <c r="BI98" s="380"/>
      <c r="BJ98" s="380"/>
      <c r="BK98" s="380"/>
      <c r="BL98" s="380"/>
      <c r="BM98" s="380"/>
      <c r="BN98" s="380"/>
    </row>
    <row r="99" spans="1:853" s="460" customFormat="1">
      <c r="A99" s="10"/>
      <c r="B99" s="10"/>
      <c r="C99" s="386" t="s">
        <v>1160</v>
      </c>
      <c r="D99" s="13"/>
      <c r="E99" s="380">
        <f t="shared" si="63"/>
        <v>0</v>
      </c>
      <c r="F99" s="380">
        <f t="shared" si="63"/>
        <v>0</v>
      </c>
      <c r="G99" s="380">
        <v>0</v>
      </c>
      <c r="H99" s="380">
        <v>0</v>
      </c>
      <c r="I99" s="380">
        <v>0</v>
      </c>
      <c r="J99" s="380">
        <v>0</v>
      </c>
      <c r="K99" s="380">
        <v>0</v>
      </c>
      <c r="L99" s="380">
        <v>0</v>
      </c>
      <c r="M99" s="380">
        <v>0</v>
      </c>
      <c r="N99" s="380">
        <v>0</v>
      </c>
      <c r="O99" s="380">
        <v>0</v>
      </c>
      <c r="P99" s="380">
        <v>0</v>
      </c>
      <c r="Q99" s="380">
        <v>0</v>
      </c>
      <c r="R99" s="380">
        <v>0</v>
      </c>
      <c r="S99" s="380">
        <v>0</v>
      </c>
      <c r="T99" s="380">
        <v>0</v>
      </c>
      <c r="U99" s="380">
        <v>0</v>
      </c>
      <c r="V99" s="380">
        <v>0</v>
      </c>
      <c r="W99" s="380">
        <v>0</v>
      </c>
      <c r="X99" s="380">
        <v>0</v>
      </c>
      <c r="Y99" s="380">
        <v>0</v>
      </c>
      <c r="Z99" s="380">
        <v>0</v>
      </c>
      <c r="AA99" s="380">
        <v>0</v>
      </c>
      <c r="AB99" s="380">
        <v>0</v>
      </c>
      <c r="AC99" s="380">
        <v>0</v>
      </c>
      <c r="AD99" s="380">
        <v>0</v>
      </c>
      <c r="AE99" s="380">
        <v>0</v>
      </c>
      <c r="AF99" s="380">
        <v>0</v>
      </c>
      <c r="AG99" s="380">
        <v>0</v>
      </c>
      <c r="AH99" s="380">
        <v>0</v>
      </c>
      <c r="AI99" s="380">
        <v>0</v>
      </c>
      <c r="AJ99" s="380">
        <v>0</v>
      </c>
      <c r="AK99" s="380">
        <v>0</v>
      </c>
      <c r="AL99" s="380">
        <v>0</v>
      </c>
      <c r="AM99" s="380">
        <v>0</v>
      </c>
      <c r="AN99" s="380">
        <v>0</v>
      </c>
      <c r="AO99" s="456">
        <v>0</v>
      </c>
      <c r="AP99" s="456">
        <v>0</v>
      </c>
      <c r="AQ99" s="380">
        <v>0</v>
      </c>
      <c r="AR99" s="380">
        <v>0</v>
      </c>
      <c r="AS99" s="380"/>
      <c r="AT99" s="380"/>
      <c r="AU99" s="380"/>
      <c r="AV99" s="380"/>
      <c r="AW99" s="380"/>
      <c r="AX99" s="380"/>
      <c r="AY99" s="380"/>
      <c r="AZ99" s="380"/>
      <c r="BA99" s="380"/>
      <c r="BB99" s="380"/>
      <c r="BC99" s="380"/>
      <c r="BD99" s="380"/>
      <c r="BE99" s="380"/>
      <c r="BF99" s="380"/>
      <c r="BG99" s="380"/>
      <c r="BH99" s="380"/>
      <c r="BI99" s="380"/>
      <c r="BJ99" s="380"/>
      <c r="BK99" s="380"/>
      <c r="BL99" s="380"/>
      <c r="BM99" s="380"/>
      <c r="BN99" s="380"/>
    </row>
    <row r="100" spans="1:853" s="471" customFormat="1">
      <c r="A100" s="10"/>
      <c r="B100" s="10"/>
      <c r="C100" s="386" t="s">
        <v>1161</v>
      </c>
      <c r="D100" s="13"/>
      <c r="E100" s="380">
        <f t="shared" si="63"/>
        <v>484000</v>
      </c>
      <c r="F100" s="380">
        <f t="shared" si="63"/>
        <v>486000</v>
      </c>
      <c r="G100" s="380">
        <v>30000</v>
      </c>
      <c r="H100" s="380">
        <v>30000</v>
      </c>
      <c r="I100" s="380">
        <v>18000</v>
      </c>
      <c r="J100" s="380">
        <v>18000</v>
      </c>
      <c r="K100" s="380">
        <v>36000</v>
      </c>
      <c r="L100" s="380">
        <v>36000</v>
      </c>
      <c r="M100" s="380">
        <v>12000</v>
      </c>
      <c r="N100" s="380">
        <v>12000</v>
      </c>
      <c r="O100" s="380">
        <f>1500*12</f>
        <v>18000</v>
      </c>
      <c r="P100" s="380">
        <f>1500*12</f>
        <v>18000</v>
      </c>
      <c r="Q100" s="380">
        <v>18000</v>
      </c>
      <c r="R100" s="380">
        <v>18000</v>
      </c>
      <c r="S100" s="380">
        <v>36000</v>
      </c>
      <c r="T100" s="380">
        <v>36000</v>
      </c>
      <c r="U100" s="380">
        <v>18000</v>
      </c>
      <c r="V100" s="380">
        <v>18000</v>
      </c>
      <c r="W100" s="380">
        <v>1000</v>
      </c>
      <c r="X100" s="380">
        <v>12000</v>
      </c>
      <c r="Y100" s="380">
        <v>18000</v>
      </c>
      <c r="Z100" s="380">
        <v>18000</v>
      </c>
      <c r="AA100" s="380">
        <v>18000</v>
      </c>
      <c r="AB100" s="380">
        <v>18000</v>
      </c>
      <c r="AC100" s="380">
        <v>30000</v>
      </c>
      <c r="AD100" s="380">
        <v>30000</v>
      </c>
      <c r="AE100" s="380">
        <v>36000</v>
      </c>
      <c r="AF100" s="380">
        <v>36000</v>
      </c>
      <c r="AG100" s="380">
        <v>30000</v>
      </c>
      <c r="AH100" s="380">
        <v>30000</v>
      </c>
      <c r="AI100" s="380">
        <v>36000</v>
      </c>
      <c r="AJ100" s="380">
        <v>36000</v>
      </c>
      <c r="AK100" s="380">
        <v>18000</v>
      </c>
      <c r="AL100" s="380">
        <v>18000</v>
      </c>
      <c r="AM100" s="380">
        <v>30000</v>
      </c>
      <c r="AN100" s="380">
        <v>30000</v>
      </c>
      <c r="AO100" s="456">
        <v>36000</v>
      </c>
      <c r="AP100" s="456">
        <v>36000</v>
      </c>
      <c r="AQ100" s="380">
        <v>45000</v>
      </c>
      <c r="AR100" s="380">
        <v>36000</v>
      </c>
      <c r="AS100" s="380"/>
      <c r="AT100" s="380"/>
      <c r="AU100" s="380"/>
      <c r="AV100" s="380"/>
      <c r="AW100" s="380"/>
      <c r="AX100" s="380"/>
      <c r="AY100" s="380"/>
      <c r="AZ100" s="380"/>
      <c r="BA100" s="380"/>
      <c r="BB100" s="380"/>
      <c r="BC100" s="380"/>
      <c r="BD100" s="380"/>
      <c r="BE100" s="380"/>
      <c r="BF100" s="380"/>
      <c r="BG100" s="380"/>
      <c r="BH100" s="380"/>
      <c r="BI100" s="380"/>
      <c r="BJ100" s="380"/>
      <c r="BK100" s="380"/>
      <c r="BL100" s="380"/>
      <c r="BM100" s="380"/>
      <c r="BN100" s="380"/>
    </row>
    <row r="101" spans="1:853" s="472" customFormat="1">
      <c r="A101" s="10"/>
      <c r="B101" s="10"/>
      <c r="C101" s="11" t="s">
        <v>1177</v>
      </c>
      <c r="D101" s="13"/>
      <c r="E101" s="380">
        <f t="shared" si="63"/>
        <v>0</v>
      </c>
      <c r="F101" s="380">
        <f t="shared" si="63"/>
        <v>0</v>
      </c>
      <c r="G101" s="380">
        <v>0</v>
      </c>
      <c r="H101" s="203">
        <v>0</v>
      </c>
      <c r="I101" s="380">
        <v>0</v>
      </c>
      <c r="J101" s="203">
        <v>0</v>
      </c>
      <c r="K101" s="380">
        <v>0</v>
      </c>
      <c r="L101" s="203">
        <v>0</v>
      </c>
      <c r="M101" s="380">
        <v>0</v>
      </c>
      <c r="N101" s="203">
        <v>0</v>
      </c>
      <c r="O101" s="380">
        <v>0</v>
      </c>
      <c r="P101" s="203">
        <v>0</v>
      </c>
      <c r="Q101" s="380">
        <v>0</v>
      </c>
      <c r="R101" s="203">
        <v>0</v>
      </c>
      <c r="S101" s="380">
        <v>0</v>
      </c>
      <c r="T101" s="203">
        <v>0</v>
      </c>
      <c r="U101" s="380">
        <v>0</v>
      </c>
      <c r="V101" s="203">
        <v>0</v>
      </c>
      <c r="W101" s="380">
        <v>0</v>
      </c>
      <c r="X101" s="203">
        <v>0</v>
      </c>
      <c r="Y101" s="380">
        <v>0</v>
      </c>
      <c r="Z101" s="203">
        <v>0</v>
      </c>
      <c r="AA101" s="380">
        <v>0</v>
      </c>
      <c r="AB101" s="203">
        <v>0</v>
      </c>
      <c r="AC101" s="380">
        <v>0</v>
      </c>
      <c r="AD101" s="203">
        <v>0</v>
      </c>
      <c r="AE101" s="380">
        <v>0</v>
      </c>
      <c r="AF101" s="380">
        <v>0</v>
      </c>
      <c r="AG101" s="380">
        <v>0</v>
      </c>
      <c r="AH101" s="203">
        <v>0</v>
      </c>
      <c r="AI101" s="380">
        <v>0</v>
      </c>
      <c r="AJ101" s="203">
        <v>0</v>
      </c>
      <c r="AK101" s="380">
        <v>0</v>
      </c>
      <c r="AL101" s="380">
        <v>0</v>
      </c>
      <c r="AM101" s="380">
        <v>0</v>
      </c>
      <c r="AN101" s="203">
        <v>0</v>
      </c>
      <c r="AO101" s="456">
        <v>0</v>
      </c>
      <c r="AP101" s="456">
        <v>0</v>
      </c>
      <c r="AQ101" s="380">
        <v>0</v>
      </c>
      <c r="AR101" s="203">
        <v>0</v>
      </c>
      <c r="AS101" s="203"/>
      <c r="AT101" s="203"/>
      <c r="AU101" s="203"/>
      <c r="AV101" s="203"/>
      <c r="AW101" s="203"/>
      <c r="AX101" s="203"/>
      <c r="AY101" s="203"/>
      <c r="AZ101" s="203"/>
      <c r="BA101" s="203"/>
      <c r="BB101" s="203"/>
      <c r="BC101" s="203"/>
      <c r="BD101" s="203"/>
      <c r="BE101" s="203"/>
      <c r="BF101" s="203"/>
      <c r="BG101" s="203"/>
      <c r="BH101" s="203"/>
      <c r="BI101" s="203"/>
      <c r="BJ101" s="203"/>
      <c r="BK101" s="203"/>
      <c r="BL101" s="203"/>
      <c r="BM101" s="203"/>
      <c r="BN101" s="203"/>
      <c r="BO101" s="471"/>
      <c r="BP101" s="471"/>
      <c r="BQ101" s="471"/>
      <c r="BR101" s="471"/>
      <c r="BS101" s="471"/>
      <c r="BT101" s="471"/>
      <c r="BU101" s="471"/>
      <c r="BV101" s="471"/>
      <c r="BW101" s="471"/>
      <c r="BX101" s="471"/>
      <c r="BY101" s="471"/>
      <c r="BZ101" s="471"/>
      <c r="CA101" s="471"/>
      <c r="CB101" s="471"/>
      <c r="CC101" s="471"/>
      <c r="CD101" s="471"/>
      <c r="CE101" s="471"/>
      <c r="CF101" s="471"/>
      <c r="CG101" s="471"/>
      <c r="CH101" s="471"/>
      <c r="CI101" s="471"/>
      <c r="CJ101" s="471"/>
      <c r="CK101" s="471"/>
      <c r="CL101" s="471"/>
      <c r="CM101" s="471"/>
      <c r="CN101" s="471"/>
      <c r="CO101" s="471"/>
      <c r="CP101" s="471"/>
      <c r="CQ101" s="471"/>
      <c r="CR101" s="471"/>
      <c r="CS101" s="471"/>
      <c r="CT101" s="471"/>
      <c r="CU101" s="471"/>
      <c r="CV101" s="471"/>
      <c r="CW101" s="471"/>
      <c r="CX101" s="471"/>
      <c r="CY101" s="471"/>
      <c r="CZ101" s="471"/>
      <c r="DA101" s="471"/>
      <c r="DB101" s="471"/>
      <c r="DC101" s="471"/>
      <c r="DD101" s="471"/>
      <c r="DE101" s="471"/>
      <c r="DF101" s="471"/>
      <c r="DG101" s="471"/>
      <c r="DH101" s="471"/>
      <c r="DI101" s="471"/>
      <c r="DJ101" s="471"/>
      <c r="DK101" s="471"/>
      <c r="DL101" s="471"/>
      <c r="DM101" s="471"/>
      <c r="DN101" s="471"/>
      <c r="DO101" s="471"/>
      <c r="DP101" s="471"/>
      <c r="DQ101" s="471"/>
      <c r="DR101" s="471"/>
      <c r="DS101" s="471"/>
      <c r="DT101" s="471"/>
      <c r="DU101" s="471"/>
      <c r="DV101" s="471"/>
      <c r="DW101" s="471"/>
      <c r="DX101" s="471"/>
      <c r="DY101" s="471"/>
      <c r="DZ101" s="471"/>
      <c r="EA101" s="471"/>
      <c r="EB101" s="471"/>
      <c r="EC101" s="471"/>
      <c r="ED101" s="471"/>
      <c r="EE101" s="471"/>
      <c r="EF101" s="471"/>
      <c r="EG101" s="471"/>
      <c r="EH101" s="471"/>
      <c r="EI101" s="471"/>
      <c r="EJ101" s="471"/>
      <c r="EK101" s="471"/>
      <c r="EL101" s="471"/>
      <c r="EM101" s="471"/>
      <c r="EN101" s="471"/>
      <c r="EO101" s="471"/>
      <c r="EP101" s="471"/>
      <c r="EQ101" s="471"/>
      <c r="ER101" s="471"/>
      <c r="ES101" s="471"/>
      <c r="ET101" s="471"/>
      <c r="EU101" s="471"/>
      <c r="EV101" s="471"/>
      <c r="EW101" s="471"/>
      <c r="EX101" s="471"/>
      <c r="EY101" s="471"/>
      <c r="EZ101" s="471"/>
      <c r="FA101" s="471"/>
      <c r="FB101" s="471"/>
      <c r="FC101" s="471"/>
      <c r="FD101" s="471"/>
      <c r="FE101" s="471"/>
      <c r="FF101" s="471"/>
      <c r="FG101" s="471"/>
      <c r="FH101" s="471"/>
      <c r="FI101" s="471"/>
      <c r="FJ101" s="471"/>
      <c r="FK101" s="471"/>
      <c r="FL101" s="471"/>
      <c r="FM101" s="471"/>
      <c r="FN101" s="471"/>
      <c r="FO101" s="471"/>
      <c r="FP101" s="471"/>
      <c r="FQ101" s="471"/>
      <c r="FR101" s="471"/>
      <c r="FS101" s="471"/>
      <c r="FT101" s="471"/>
      <c r="FU101" s="471"/>
      <c r="FV101" s="471"/>
      <c r="FW101" s="471"/>
      <c r="FX101" s="471"/>
      <c r="FY101" s="471"/>
      <c r="FZ101" s="471"/>
      <c r="GA101" s="471"/>
      <c r="GB101" s="471"/>
      <c r="GC101" s="471"/>
      <c r="GD101" s="471"/>
      <c r="GE101" s="471"/>
      <c r="GF101" s="471"/>
      <c r="GG101" s="471"/>
      <c r="GH101" s="471"/>
      <c r="GI101" s="471"/>
      <c r="GJ101" s="471"/>
      <c r="GK101" s="471"/>
      <c r="GL101" s="471"/>
      <c r="GM101" s="471"/>
      <c r="GN101" s="471"/>
      <c r="GO101" s="471"/>
      <c r="GP101" s="471"/>
      <c r="GQ101" s="471"/>
      <c r="GR101" s="471"/>
      <c r="GS101" s="471"/>
      <c r="GT101" s="471"/>
      <c r="GU101" s="471"/>
      <c r="GV101" s="471"/>
      <c r="GW101" s="471"/>
      <c r="GX101" s="471"/>
      <c r="GY101" s="471"/>
      <c r="GZ101" s="471"/>
      <c r="HA101" s="471"/>
      <c r="HB101" s="471"/>
      <c r="HC101" s="471"/>
      <c r="HD101" s="471"/>
      <c r="HE101" s="471"/>
      <c r="HF101" s="471"/>
      <c r="HG101" s="471"/>
      <c r="HH101" s="471"/>
      <c r="HI101" s="471"/>
      <c r="HJ101" s="471"/>
      <c r="HK101" s="471"/>
      <c r="HL101" s="471"/>
      <c r="HM101" s="471"/>
      <c r="HN101" s="471"/>
      <c r="HO101" s="471"/>
      <c r="HP101" s="471"/>
      <c r="HQ101" s="471"/>
      <c r="HR101" s="471"/>
      <c r="HS101" s="471"/>
      <c r="HT101" s="471"/>
      <c r="HU101" s="471"/>
      <c r="HV101" s="471"/>
      <c r="HW101" s="471"/>
      <c r="HX101" s="471"/>
      <c r="HY101" s="471"/>
      <c r="HZ101" s="471"/>
      <c r="IA101" s="471"/>
      <c r="IB101" s="471"/>
      <c r="IC101" s="471"/>
      <c r="ID101" s="471"/>
      <c r="IE101" s="471"/>
      <c r="IF101" s="471"/>
      <c r="IG101" s="471"/>
      <c r="IH101" s="471"/>
      <c r="II101" s="471"/>
      <c r="IJ101" s="471"/>
      <c r="IK101" s="471"/>
      <c r="IL101" s="471"/>
      <c r="IM101" s="471"/>
      <c r="IN101" s="471"/>
      <c r="IO101" s="471"/>
      <c r="IP101" s="471"/>
      <c r="IQ101" s="471"/>
      <c r="IR101" s="471"/>
      <c r="IS101" s="471"/>
      <c r="IT101" s="471"/>
      <c r="IU101" s="471"/>
      <c r="IV101" s="471"/>
      <c r="IW101" s="471"/>
      <c r="IX101" s="471"/>
      <c r="IY101" s="471"/>
      <c r="IZ101" s="471"/>
      <c r="JA101" s="471"/>
      <c r="JB101" s="471"/>
      <c r="JC101" s="471"/>
      <c r="JD101" s="471"/>
      <c r="JE101" s="471"/>
      <c r="JF101" s="471"/>
      <c r="JG101" s="471"/>
      <c r="JH101" s="471"/>
      <c r="JI101" s="471"/>
      <c r="JJ101" s="471"/>
      <c r="JK101" s="471"/>
      <c r="JL101" s="471"/>
      <c r="JM101" s="471"/>
      <c r="JN101" s="471"/>
      <c r="JO101" s="471"/>
      <c r="JP101" s="471"/>
      <c r="JQ101" s="471"/>
      <c r="JR101" s="471"/>
      <c r="JS101" s="471"/>
      <c r="JT101" s="471"/>
      <c r="JU101" s="471"/>
      <c r="JV101" s="471"/>
      <c r="JW101" s="471"/>
      <c r="JX101" s="471"/>
      <c r="JY101" s="471"/>
      <c r="JZ101" s="471"/>
      <c r="KA101" s="471"/>
      <c r="KB101" s="471"/>
      <c r="KC101" s="471"/>
      <c r="KD101" s="471"/>
      <c r="KE101" s="471"/>
      <c r="KF101" s="471"/>
      <c r="KG101" s="471"/>
      <c r="KH101" s="471"/>
      <c r="KI101" s="471"/>
      <c r="KJ101" s="471"/>
      <c r="KK101" s="471"/>
      <c r="KL101" s="471"/>
      <c r="KM101" s="471"/>
      <c r="KN101" s="471"/>
      <c r="KO101" s="471"/>
      <c r="KP101" s="471"/>
      <c r="KQ101" s="471"/>
      <c r="KR101" s="471"/>
      <c r="KS101" s="471"/>
      <c r="KT101" s="471"/>
      <c r="KU101" s="471"/>
      <c r="KV101" s="471"/>
      <c r="KW101" s="471"/>
      <c r="KX101" s="471"/>
      <c r="KY101" s="471"/>
      <c r="KZ101" s="471"/>
      <c r="LA101" s="471"/>
      <c r="LB101" s="471"/>
      <c r="LC101" s="471"/>
      <c r="LD101" s="471"/>
      <c r="LE101" s="471"/>
      <c r="LF101" s="471"/>
      <c r="LG101" s="471"/>
      <c r="LH101" s="471"/>
      <c r="LI101" s="471"/>
      <c r="LJ101" s="471"/>
      <c r="LK101" s="471"/>
      <c r="LL101" s="471"/>
      <c r="LM101" s="471"/>
      <c r="LN101" s="471"/>
      <c r="LO101" s="471"/>
      <c r="LP101" s="471"/>
      <c r="LQ101" s="471"/>
      <c r="LR101" s="471"/>
      <c r="LS101" s="471"/>
      <c r="LT101" s="471"/>
      <c r="LU101" s="471"/>
      <c r="LV101" s="471"/>
      <c r="LW101" s="471"/>
      <c r="LX101" s="471"/>
      <c r="LY101" s="471"/>
      <c r="LZ101" s="471"/>
      <c r="MA101" s="471"/>
      <c r="MB101" s="471"/>
      <c r="MC101" s="471"/>
      <c r="MD101" s="471"/>
      <c r="ME101" s="471"/>
      <c r="MF101" s="471"/>
      <c r="MG101" s="471"/>
      <c r="MH101" s="471"/>
      <c r="MI101" s="471"/>
      <c r="MJ101" s="471"/>
      <c r="MK101" s="471"/>
      <c r="ML101" s="471"/>
      <c r="MM101" s="471"/>
      <c r="MN101" s="471"/>
      <c r="MO101" s="471"/>
      <c r="MP101" s="471"/>
      <c r="MQ101" s="471"/>
      <c r="MR101" s="471"/>
      <c r="MS101" s="471"/>
      <c r="MT101" s="471"/>
      <c r="MU101" s="471"/>
      <c r="MV101" s="471"/>
      <c r="MW101" s="471"/>
      <c r="MX101" s="471"/>
      <c r="MY101" s="471"/>
      <c r="MZ101" s="471"/>
      <c r="NA101" s="471"/>
      <c r="NB101" s="471"/>
      <c r="NC101" s="471"/>
      <c r="ND101" s="471"/>
      <c r="NE101" s="471"/>
      <c r="NF101" s="471"/>
      <c r="NG101" s="471"/>
      <c r="NH101" s="471"/>
      <c r="NI101" s="471"/>
      <c r="NJ101" s="471"/>
      <c r="NK101" s="471"/>
      <c r="NL101" s="471"/>
      <c r="NM101" s="471"/>
      <c r="NN101" s="471"/>
      <c r="NO101" s="471"/>
      <c r="NP101" s="471"/>
      <c r="NQ101" s="471"/>
      <c r="NR101" s="471"/>
      <c r="NS101" s="471"/>
      <c r="NT101" s="471"/>
      <c r="NU101" s="471"/>
      <c r="NV101" s="471"/>
      <c r="NW101" s="471"/>
      <c r="NX101" s="471"/>
      <c r="NY101" s="471"/>
      <c r="NZ101" s="471"/>
      <c r="OA101" s="471"/>
      <c r="OB101" s="471"/>
      <c r="OC101" s="471"/>
      <c r="OD101" s="471"/>
      <c r="OE101" s="471"/>
      <c r="OF101" s="471"/>
      <c r="OG101" s="471"/>
      <c r="OH101" s="471"/>
      <c r="OI101" s="471"/>
      <c r="OJ101" s="471"/>
      <c r="OK101" s="471"/>
      <c r="OL101" s="471"/>
      <c r="OM101" s="471"/>
      <c r="ON101" s="471"/>
      <c r="OO101" s="471"/>
      <c r="OP101" s="471"/>
      <c r="OQ101" s="471"/>
      <c r="OR101" s="471"/>
      <c r="OS101" s="471"/>
      <c r="OT101" s="471"/>
      <c r="OU101" s="471"/>
      <c r="OV101" s="471"/>
      <c r="OW101" s="471"/>
      <c r="OX101" s="471"/>
      <c r="OY101" s="471"/>
      <c r="OZ101" s="471"/>
      <c r="PA101" s="471"/>
      <c r="PB101" s="471"/>
      <c r="PC101" s="471"/>
      <c r="PD101" s="471"/>
      <c r="PE101" s="471"/>
      <c r="PF101" s="471"/>
      <c r="PG101" s="471"/>
      <c r="PH101" s="471"/>
      <c r="PI101" s="471"/>
      <c r="PJ101" s="471"/>
      <c r="PK101" s="471"/>
      <c r="PL101" s="471"/>
      <c r="PM101" s="471"/>
      <c r="PN101" s="471"/>
      <c r="PO101" s="471"/>
      <c r="PP101" s="471"/>
      <c r="PQ101" s="471"/>
      <c r="PR101" s="471"/>
      <c r="PS101" s="471"/>
      <c r="PT101" s="471"/>
      <c r="PU101" s="471"/>
      <c r="PV101" s="471"/>
      <c r="PW101" s="471"/>
      <c r="PX101" s="471"/>
      <c r="PY101" s="471"/>
      <c r="PZ101" s="471"/>
      <c r="QA101" s="471"/>
      <c r="QB101" s="471"/>
      <c r="QC101" s="471"/>
      <c r="QD101" s="471"/>
      <c r="QE101" s="471"/>
      <c r="QF101" s="471"/>
      <c r="QG101" s="471"/>
      <c r="QH101" s="471"/>
      <c r="QI101" s="471"/>
      <c r="QJ101" s="471"/>
      <c r="QK101" s="471"/>
      <c r="QL101" s="471"/>
      <c r="QM101" s="471"/>
      <c r="QN101" s="471"/>
      <c r="QO101" s="471"/>
      <c r="QP101" s="471"/>
      <c r="QQ101" s="471"/>
      <c r="QR101" s="471"/>
      <c r="QS101" s="471"/>
      <c r="QT101" s="471"/>
      <c r="QU101" s="471"/>
      <c r="QV101" s="471"/>
      <c r="QW101" s="471"/>
      <c r="QX101" s="471"/>
      <c r="QY101" s="471"/>
      <c r="QZ101" s="471"/>
      <c r="RA101" s="471"/>
      <c r="RB101" s="471"/>
      <c r="RC101" s="471"/>
      <c r="RD101" s="471"/>
      <c r="RE101" s="471"/>
      <c r="RF101" s="471"/>
      <c r="RG101" s="471"/>
      <c r="RH101" s="471"/>
      <c r="RI101" s="471"/>
      <c r="RJ101" s="471"/>
      <c r="RK101" s="471"/>
      <c r="RL101" s="471"/>
      <c r="RM101" s="471"/>
      <c r="RN101" s="471"/>
      <c r="RO101" s="471"/>
      <c r="RP101" s="471"/>
      <c r="RQ101" s="471"/>
      <c r="RR101" s="471"/>
      <c r="RS101" s="471"/>
      <c r="RT101" s="471"/>
      <c r="RU101" s="471"/>
      <c r="RV101" s="471"/>
      <c r="RW101" s="471"/>
      <c r="RX101" s="471"/>
      <c r="RY101" s="471"/>
      <c r="RZ101" s="471"/>
      <c r="SA101" s="471"/>
      <c r="SB101" s="471"/>
      <c r="SC101" s="471"/>
      <c r="SD101" s="471"/>
      <c r="SE101" s="471"/>
      <c r="SF101" s="471"/>
      <c r="SG101" s="471"/>
      <c r="SH101" s="471"/>
      <c r="SI101" s="471"/>
      <c r="SJ101" s="471"/>
      <c r="SK101" s="471"/>
      <c r="SL101" s="471"/>
      <c r="SM101" s="471"/>
      <c r="SN101" s="471"/>
      <c r="SO101" s="471"/>
      <c r="SP101" s="471"/>
      <c r="SQ101" s="471"/>
      <c r="SR101" s="471"/>
      <c r="SS101" s="471"/>
      <c r="ST101" s="471"/>
      <c r="SU101" s="471"/>
      <c r="SV101" s="471"/>
      <c r="SW101" s="471"/>
      <c r="SX101" s="471"/>
      <c r="SY101" s="471"/>
      <c r="SZ101" s="471"/>
      <c r="TA101" s="471"/>
      <c r="TB101" s="471"/>
      <c r="TC101" s="471"/>
      <c r="TD101" s="471"/>
      <c r="TE101" s="471"/>
      <c r="TF101" s="471"/>
      <c r="TG101" s="471"/>
      <c r="TH101" s="471"/>
      <c r="TI101" s="471"/>
      <c r="TJ101" s="471"/>
      <c r="TK101" s="471"/>
      <c r="TL101" s="471"/>
      <c r="TM101" s="471"/>
      <c r="TN101" s="471"/>
      <c r="TO101" s="471"/>
      <c r="TP101" s="471"/>
      <c r="TQ101" s="471"/>
      <c r="TR101" s="471"/>
      <c r="TS101" s="471"/>
      <c r="TT101" s="471"/>
      <c r="TU101" s="471"/>
      <c r="TV101" s="471"/>
      <c r="TW101" s="471"/>
      <c r="TX101" s="471"/>
      <c r="TY101" s="471"/>
      <c r="TZ101" s="471"/>
      <c r="UA101" s="471"/>
      <c r="UB101" s="471"/>
      <c r="UC101" s="471"/>
      <c r="UD101" s="471"/>
      <c r="UE101" s="471"/>
      <c r="UF101" s="471"/>
      <c r="UG101" s="471"/>
      <c r="UH101" s="471"/>
      <c r="UI101" s="471"/>
      <c r="UJ101" s="471"/>
      <c r="UK101" s="471"/>
      <c r="UL101" s="471"/>
      <c r="UM101" s="471"/>
      <c r="UN101" s="471"/>
      <c r="UO101" s="471"/>
      <c r="UP101" s="471"/>
      <c r="UQ101" s="471"/>
      <c r="UR101" s="471"/>
      <c r="US101" s="471"/>
      <c r="UT101" s="471"/>
      <c r="UU101" s="471"/>
      <c r="UV101" s="471"/>
      <c r="UW101" s="471"/>
      <c r="UX101" s="471"/>
      <c r="UY101" s="471"/>
      <c r="UZ101" s="471"/>
      <c r="VA101" s="471"/>
      <c r="VB101" s="471"/>
      <c r="VC101" s="471"/>
      <c r="VD101" s="471"/>
      <c r="VE101" s="471"/>
      <c r="VF101" s="471"/>
      <c r="VG101" s="471"/>
      <c r="VH101" s="471"/>
      <c r="VI101" s="471"/>
      <c r="VJ101" s="471"/>
      <c r="VK101" s="471"/>
      <c r="VL101" s="471"/>
      <c r="VM101" s="471"/>
      <c r="VN101" s="471"/>
      <c r="VO101" s="471"/>
      <c r="VP101" s="471"/>
      <c r="VQ101" s="471"/>
      <c r="VR101" s="471"/>
      <c r="VS101" s="471"/>
      <c r="VT101" s="471"/>
      <c r="VU101" s="471"/>
      <c r="VV101" s="471"/>
      <c r="VW101" s="471"/>
      <c r="VX101" s="471"/>
      <c r="VY101" s="471"/>
      <c r="VZ101" s="471"/>
      <c r="WA101" s="471"/>
      <c r="WB101" s="471"/>
      <c r="WC101" s="471"/>
      <c r="WD101" s="471"/>
      <c r="WE101" s="471"/>
      <c r="WF101" s="471"/>
      <c r="WG101" s="471"/>
      <c r="WH101" s="471"/>
      <c r="WI101" s="471"/>
      <c r="WJ101" s="471"/>
      <c r="WK101" s="471"/>
      <c r="WL101" s="471"/>
      <c r="WM101" s="471"/>
      <c r="WN101" s="471"/>
      <c r="WO101" s="471"/>
      <c r="WP101" s="471"/>
      <c r="WQ101" s="471"/>
      <c r="WR101" s="471"/>
      <c r="WS101" s="471"/>
      <c r="WT101" s="471"/>
      <c r="WU101" s="471"/>
      <c r="WV101" s="471"/>
      <c r="WW101" s="471"/>
      <c r="WX101" s="471"/>
      <c r="WY101" s="471"/>
      <c r="WZ101" s="471"/>
      <c r="XA101" s="471"/>
      <c r="XB101" s="471"/>
      <c r="XC101" s="471"/>
      <c r="XD101" s="471"/>
      <c r="XE101" s="471"/>
      <c r="XF101" s="471"/>
      <c r="XG101" s="471"/>
      <c r="XH101" s="471"/>
      <c r="XI101" s="471"/>
      <c r="XJ101" s="471"/>
      <c r="XK101" s="471"/>
      <c r="XL101" s="471"/>
      <c r="XM101" s="471"/>
      <c r="XN101" s="471"/>
      <c r="XO101" s="471"/>
      <c r="XP101" s="471"/>
      <c r="XQ101" s="471"/>
      <c r="XR101" s="471"/>
      <c r="XS101" s="471"/>
      <c r="XT101" s="471"/>
      <c r="XU101" s="471"/>
      <c r="XV101" s="471"/>
      <c r="XW101" s="471"/>
      <c r="XX101" s="471"/>
      <c r="XY101" s="471"/>
      <c r="XZ101" s="471"/>
      <c r="YA101" s="471"/>
      <c r="YB101" s="471"/>
      <c r="YC101" s="471"/>
      <c r="YD101" s="471"/>
      <c r="YE101" s="471"/>
      <c r="YF101" s="471"/>
      <c r="YG101" s="471"/>
      <c r="YH101" s="471"/>
      <c r="YI101" s="471"/>
      <c r="YJ101" s="471"/>
      <c r="YK101" s="471"/>
      <c r="YL101" s="471"/>
      <c r="YM101" s="471"/>
      <c r="YN101" s="471"/>
      <c r="YO101" s="471"/>
      <c r="YP101" s="471"/>
      <c r="YQ101" s="471"/>
      <c r="YR101" s="471"/>
      <c r="YS101" s="471"/>
      <c r="YT101" s="471"/>
      <c r="YU101" s="471"/>
      <c r="YV101" s="471"/>
      <c r="YW101" s="471"/>
      <c r="YX101" s="471"/>
      <c r="YY101" s="471"/>
      <c r="YZ101" s="471"/>
      <c r="ZA101" s="471"/>
      <c r="ZB101" s="471"/>
      <c r="ZC101" s="471"/>
      <c r="ZD101" s="471"/>
      <c r="ZE101" s="471"/>
      <c r="ZF101" s="471"/>
      <c r="ZG101" s="471"/>
      <c r="ZH101" s="471"/>
      <c r="ZI101" s="471"/>
      <c r="ZJ101" s="471"/>
      <c r="ZK101" s="471"/>
      <c r="ZL101" s="471"/>
      <c r="ZM101" s="471"/>
      <c r="ZN101" s="471"/>
      <c r="ZO101" s="471"/>
      <c r="ZP101" s="471"/>
      <c r="ZQ101" s="471"/>
      <c r="ZR101" s="471"/>
      <c r="ZS101" s="471"/>
      <c r="ZT101" s="471"/>
      <c r="ZU101" s="471"/>
      <c r="ZV101" s="471"/>
      <c r="ZW101" s="471"/>
      <c r="ZX101" s="471"/>
      <c r="ZY101" s="471"/>
      <c r="ZZ101" s="471"/>
      <c r="AAA101" s="471"/>
      <c r="AAB101" s="471"/>
      <c r="AAC101" s="471"/>
      <c r="AAD101" s="471"/>
      <c r="AAE101" s="471"/>
      <c r="AAF101" s="471"/>
      <c r="AAG101" s="471"/>
      <c r="AAH101" s="471"/>
      <c r="AAI101" s="471"/>
      <c r="AAJ101" s="471"/>
      <c r="AAK101" s="471"/>
      <c r="AAL101" s="471"/>
      <c r="AAM101" s="471"/>
      <c r="AAN101" s="471"/>
      <c r="AAO101" s="471"/>
      <c r="AAP101" s="471"/>
      <c r="AAQ101" s="471"/>
      <c r="AAR101" s="471"/>
      <c r="AAS101" s="471"/>
      <c r="AAT101" s="471"/>
      <c r="AAU101" s="471"/>
      <c r="AAV101" s="471"/>
      <c r="AAW101" s="471"/>
      <c r="AAX101" s="471"/>
      <c r="AAY101" s="471"/>
      <c r="AAZ101" s="471"/>
      <c r="ABA101" s="471"/>
      <c r="ABB101" s="471"/>
      <c r="ABC101" s="471"/>
      <c r="ABD101" s="471"/>
      <c r="ABE101" s="471"/>
      <c r="ABF101" s="471"/>
      <c r="ABG101" s="471"/>
      <c r="ABH101" s="471"/>
      <c r="ABI101" s="471"/>
      <c r="ABJ101" s="471"/>
      <c r="ABK101" s="471"/>
      <c r="ABL101" s="471"/>
      <c r="ABM101" s="471"/>
      <c r="ABN101" s="471"/>
      <c r="ABO101" s="471"/>
      <c r="ABP101" s="471"/>
      <c r="ABQ101" s="471"/>
      <c r="ABR101" s="471"/>
      <c r="ABS101" s="471"/>
      <c r="ABT101" s="471"/>
      <c r="ABU101" s="471"/>
      <c r="ABV101" s="471"/>
      <c r="ABW101" s="471"/>
      <c r="ABX101" s="471"/>
      <c r="ABY101" s="471"/>
      <c r="ABZ101" s="471"/>
      <c r="ACA101" s="471"/>
      <c r="ACB101" s="471"/>
      <c r="ACC101" s="471"/>
      <c r="ACD101" s="471"/>
      <c r="ACE101" s="471"/>
      <c r="ACF101" s="471"/>
      <c r="ACG101" s="471"/>
      <c r="ACH101" s="471"/>
      <c r="ACI101" s="471"/>
      <c r="ACJ101" s="471"/>
      <c r="ACK101" s="471"/>
      <c r="ACL101" s="471"/>
      <c r="ACM101" s="471"/>
      <c r="ACN101" s="471"/>
      <c r="ACO101" s="471"/>
      <c r="ACP101" s="471"/>
      <c r="ACQ101" s="471"/>
      <c r="ACR101" s="471"/>
      <c r="ACS101" s="471"/>
      <c r="ACT101" s="471"/>
      <c r="ACU101" s="471"/>
      <c r="ACV101" s="471"/>
      <c r="ACW101" s="471"/>
      <c r="ACX101" s="471"/>
      <c r="ACY101" s="471"/>
      <c r="ACZ101" s="471"/>
      <c r="ADA101" s="471"/>
      <c r="ADB101" s="471"/>
      <c r="ADC101" s="471"/>
      <c r="ADD101" s="471"/>
      <c r="ADE101" s="471"/>
      <c r="ADF101" s="471"/>
      <c r="ADG101" s="471"/>
      <c r="ADH101" s="471"/>
      <c r="ADI101" s="471"/>
      <c r="ADJ101" s="471"/>
      <c r="ADK101" s="471"/>
      <c r="ADL101" s="471"/>
      <c r="ADM101" s="471"/>
      <c r="ADN101" s="471"/>
      <c r="ADO101" s="471"/>
      <c r="ADP101" s="471"/>
      <c r="ADQ101" s="471"/>
      <c r="ADR101" s="471"/>
      <c r="ADS101" s="471"/>
      <c r="ADT101" s="471"/>
      <c r="ADU101" s="471"/>
      <c r="ADV101" s="471"/>
      <c r="ADW101" s="471"/>
      <c r="ADX101" s="471"/>
      <c r="ADY101" s="471"/>
      <c r="ADZ101" s="471"/>
      <c r="AEA101" s="471"/>
      <c r="AEB101" s="471"/>
      <c r="AEC101" s="471"/>
      <c r="AED101" s="471"/>
      <c r="AEE101" s="471"/>
      <c r="AEF101" s="471"/>
      <c r="AEG101" s="471"/>
      <c r="AEH101" s="471"/>
      <c r="AEI101" s="471"/>
      <c r="AEJ101" s="471"/>
      <c r="AEK101" s="471"/>
      <c r="AEL101" s="471"/>
      <c r="AEM101" s="471"/>
      <c r="AEN101" s="471"/>
      <c r="AEO101" s="471"/>
      <c r="AEP101" s="471"/>
      <c r="AEQ101" s="471"/>
      <c r="AER101" s="471"/>
      <c r="AES101" s="471"/>
      <c r="AET101" s="471"/>
      <c r="AEU101" s="471"/>
      <c r="AEV101" s="471"/>
      <c r="AEW101" s="471"/>
      <c r="AEX101" s="471"/>
      <c r="AEY101" s="471"/>
      <c r="AEZ101" s="471"/>
      <c r="AFA101" s="471"/>
      <c r="AFB101" s="471"/>
      <c r="AFC101" s="471"/>
      <c r="AFD101" s="471"/>
      <c r="AFE101" s="471"/>
      <c r="AFF101" s="471"/>
      <c r="AFG101" s="471"/>
      <c r="AFH101" s="471"/>
      <c r="AFI101" s="471"/>
      <c r="AFJ101" s="471"/>
      <c r="AFK101" s="471"/>
      <c r="AFL101" s="471"/>
      <c r="AFM101" s="471"/>
      <c r="AFN101" s="471"/>
      <c r="AFO101" s="471"/>
      <c r="AFP101" s="471"/>
      <c r="AFQ101" s="471"/>
      <c r="AFR101" s="471"/>
      <c r="AFS101" s="471"/>
      <c r="AFT101" s="471"/>
      <c r="AFU101" s="471"/>
    </row>
    <row r="102" spans="1:853" s="473" customFormat="1">
      <c r="A102" s="155"/>
      <c r="B102" s="219">
        <v>1.2</v>
      </c>
      <c r="C102" s="160" t="s">
        <v>837</v>
      </c>
      <c r="D102" s="156"/>
      <c r="E102" s="157">
        <f t="shared" ref="E102:J102" si="64">SUM(E103:E106,E111,E112)</f>
        <v>15753669.200000001</v>
      </c>
      <c r="F102" s="157">
        <f t="shared" si="64"/>
        <v>16007471.880000001</v>
      </c>
      <c r="G102" s="157">
        <f t="shared" si="64"/>
        <v>957225</v>
      </c>
      <c r="H102" s="157">
        <f t="shared" si="64"/>
        <v>986205.6</v>
      </c>
      <c r="I102" s="157">
        <f t="shared" si="64"/>
        <v>865365</v>
      </c>
      <c r="J102" s="157">
        <f t="shared" si="64"/>
        <v>889120</v>
      </c>
      <c r="K102" s="157">
        <f>SUM(K103:K106,K111,K112)</f>
        <v>840476</v>
      </c>
      <c r="L102" s="157">
        <f>SUM(L103:L106,L111,L112)</f>
        <v>827463</v>
      </c>
      <c r="M102" s="157">
        <f t="shared" ref="M102:BN102" si="65">SUM(M103:M106,M111,M112)</f>
        <v>702405</v>
      </c>
      <c r="N102" s="157">
        <f t="shared" si="65"/>
        <v>685120</v>
      </c>
      <c r="O102" s="157">
        <f t="shared" si="65"/>
        <v>643544.4</v>
      </c>
      <c r="P102" s="157">
        <f t="shared" si="65"/>
        <v>530124</v>
      </c>
      <c r="Q102" s="157">
        <f t="shared" si="65"/>
        <v>738250</v>
      </c>
      <c r="R102" s="157">
        <f t="shared" si="65"/>
        <v>682900</v>
      </c>
      <c r="S102" s="157">
        <f t="shared" si="65"/>
        <v>848483</v>
      </c>
      <c r="T102" s="157">
        <f t="shared" si="65"/>
        <v>871480.88</v>
      </c>
      <c r="U102" s="157">
        <f t="shared" si="65"/>
        <v>748026</v>
      </c>
      <c r="V102" s="157">
        <f t="shared" si="65"/>
        <v>718420</v>
      </c>
      <c r="W102" s="157">
        <f>SUM(W103:W106,W111,W112)</f>
        <v>610559</v>
      </c>
      <c r="X102" s="157">
        <f>SUM(X103:X106,X111,X112)</f>
        <v>564820</v>
      </c>
      <c r="Y102" s="157">
        <f>SUM(Y103:Y106,Y111,Y112)</f>
        <v>500102</v>
      </c>
      <c r="Z102" s="157">
        <f>SUM(Z103:Z106,Z111,Z112)</f>
        <v>528580</v>
      </c>
      <c r="AA102" s="157">
        <f t="shared" si="65"/>
        <v>863506</v>
      </c>
      <c r="AB102" s="157">
        <f t="shared" si="65"/>
        <v>976540</v>
      </c>
      <c r="AC102" s="157">
        <f>SUM(AC103:AC106,AC111,AC112)</f>
        <v>977878.8</v>
      </c>
      <c r="AD102" s="157">
        <f>SUM(AD103:AD106,AD111,AD112)</f>
        <v>1198904.8</v>
      </c>
      <c r="AE102" s="157">
        <f t="shared" si="65"/>
        <v>890846</v>
      </c>
      <c r="AF102" s="157">
        <f t="shared" si="65"/>
        <v>864100</v>
      </c>
      <c r="AG102" s="157">
        <f t="shared" si="65"/>
        <v>933498</v>
      </c>
      <c r="AH102" s="157">
        <f t="shared" si="65"/>
        <v>960148</v>
      </c>
      <c r="AI102" s="157">
        <f t="shared" si="65"/>
        <v>1113911</v>
      </c>
      <c r="AJ102" s="157">
        <f t="shared" si="65"/>
        <v>1161476</v>
      </c>
      <c r="AK102" s="157">
        <f t="shared" si="65"/>
        <v>763161</v>
      </c>
      <c r="AL102" s="157">
        <f t="shared" si="65"/>
        <v>689404</v>
      </c>
      <c r="AM102" s="157">
        <f t="shared" si="65"/>
        <v>755383</v>
      </c>
      <c r="AN102" s="157">
        <f t="shared" si="65"/>
        <v>759832</v>
      </c>
      <c r="AO102" s="157">
        <f t="shared" si="65"/>
        <v>895035</v>
      </c>
      <c r="AP102" s="157">
        <f t="shared" si="65"/>
        <v>920821.6</v>
      </c>
      <c r="AQ102" s="157">
        <f t="shared" si="65"/>
        <v>918515</v>
      </c>
      <c r="AR102" s="157">
        <f t="shared" si="65"/>
        <v>1028292</v>
      </c>
      <c r="AS102" s="157">
        <f t="shared" si="65"/>
        <v>0</v>
      </c>
      <c r="AT102" s="157">
        <f t="shared" si="65"/>
        <v>0</v>
      </c>
      <c r="AU102" s="157">
        <f t="shared" si="65"/>
        <v>0</v>
      </c>
      <c r="AV102" s="157">
        <f t="shared" si="65"/>
        <v>0</v>
      </c>
      <c r="AW102" s="157">
        <f t="shared" si="65"/>
        <v>0</v>
      </c>
      <c r="AX102" s="157">
        <f t="shared" si="65"/>
        <v>0</v>
      </c>
      <c r="AY102" s="157">
        <f t="shared" si="65"/>
        <v>0</v>
      </c>
      <c r="AZ102" s="157">
        <f t="shared" si="65"/>
        <v>0</v>
      </c>
      <c r="BA102" s="157">
        <f t="shared" si="65"/>
        <v>0</v>
      </c>
      <c r="BB102" s="157">
        <f t="shared" si="65"/>
        <v>0</v>
      </c>
      <c r="BC102" s="157">
        <f t="shared" si="65"/>
        <v>0</v>
      </c>
      <c r="BD102" s="157">
        <f t="shared" si="65"/>
        <v>0</v>
      </c>
      <c r="BE102" s="157">
        <f t="shared" si="65"/>
        <v>0</v>
      </c>
      <c r="BF102" s="157">
        <f t="shared" si="65"/>
        <v>0</v>
      </c>
      <c r="BG102" s="157">
        <f t="shared" si="65"/>
        <v>0</v>
      </c>
      <c r="BH102" s="157">
        <f t="shared" si="65"/>
        <v>0</v>
      </c>
      <c r="BI102" s="157">
        <f t="shared" si="65"/>
        <v>0</v>
      </c>
      <c r="BJ102" s="157">
        <f t="shared" si="65"/>
        <v>0</v>
      </c>
      <c r="BK102" s="157">
        <f t="shared" si="65"/>
        <v>0</v>
      </c>
      <c r="BL102" s="157">
        <f t="shared" si="65"/>
        <v>0</v>
      </c>
      <c r="BM102" s="157">
        <f t="shared" si="65"/>
        <v>0</v>
      </c>
      <c r="BN102" s="157">
        <f t="shared" si="65"/>
        <v>0</v>
      </c>
    </row>
    <row r="103" spans="1:853" s="473" customFormat="1">
      <c r="A103" s="25"/>
      <c r="B103" s="26"/>
      <c r="C103" s="27"/>
      <c r="D103" s="388" t="s">
        <v>73</v>
      </c>
      <c r="E103" s="380">
        <f t="shared" ref="E103:F105" si="66">SUMIF($G$2:$BN$2,E$2,($G103:$BN103))</f>
        <v>410344.8</v>
      </c>
      <c r="F103" s="380">
        <f t="shared" si="66"/>
        <v>595084.80000000005</v>
      </c>
      <c r="G103" s="6">
        <v>0</v>
      </c>
      <c r="H103" s="6">
        <v>0</v>
      </c>
      <c r="I103" s="6">
        <v>193560</v>
      </c>
      <c r="J103" s="6">
        <v>201360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109324.79999999999</v>
      </c>
      <c r="AD103" s="6">
        <v>109324.79999999999</v>
      </c>
      <c r="AE103" s="6">
        <v>0</v>
      </c>
      <c r="AF103" s="6">
        <v>0</v>
      </c>
      <c r="AG103" s="6">
        <v>0</v>
      </c>
      <c r="AH103" s="6">
        <v>0</v>
      </c>
      <c r="AI103" s="6">
        <v>14520</v>
      </c>
      <c r="AJ103" s="6">
        <v>91560</v>
      </c>
      <c r="AK103" s="6">
        <v>0</v>
      </c>
      <c r="AL103" s="6">
        <v>0</v>
      </c>
      <c r="AM103" s="6">
        <v>0</v>
      </c>
      <c r="AN103" s="6">
        <v>0</v>
      </c>
      <c r="AO103" s="457">
        <v>0</v>
      </c>
      <c r="AP103" s="457">
        <v>0</v>
      </c>
      <c r="AQ103" s="6">
        <v>92940</v>
      </c>
      <c r="AR103" s="6">
        <v>192840</v>
      </c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P103" s="491">
        <f>+AR103+AR104+AR105</f>
        <v>1028292</v>
      </c>
    </row>
    <row r="104" spans="1:853" s="473" customFormat="1">
      <c r="A104" s="25"/>
      <c r="B104" s="26"/>
      <c r="C104" s="27"/>
      <c r="D104" s="388" t="s">
        <v>74</v>
      </c>
      <c r="E104" s="380">
        <f t="shared" si="66"/>
        <v>8514758</v>
      </c>
      <c r="F104" s="380">
        <f t="shared" si="66"/>
        <v>9111129.5999999996</v>
      </c>
      <c r="G104" s="6">
        <v>682395</v>
      </c>
      <c r="H104" s="6">
        <v>709737.6</v>
      </c>
      <c r="I104" s="6">
        <v>353880</v>
      </c>
      <c r="J104" s="6">
        <v>368160</v>
      </c>
      <c r="K104" s="6">
        <v>428520</v>
      </c>
      <c r="L104" s="6">
        <v>445920</v>
      </c>
      <c r="M104" s="6">
        <v>389280</v>
      </c>
      <c r="N104" s="6">
        <v>410880</v>
      </c>
      <c r="O104" s="6">
        <v>396328</v>
      </c>
      <c r="P104" s="6">
        <v>297960</v>
      </c>
      <c r="Q104" s="6">
        <v>389332</v>
      </c>
      <c r="R104" s="6">
        <v>408120</v>
      </c>
      <c r="S104" s="6">
        <v>424600</v>
      </c>
      <c r="T104" s="6">
        <v>505070.4</v>
      </c>
      <c r="U104" s="6">
        <v>411123</v>
      </c>
      <c r="V104" s="6">
        <v>429600</v>
      </c>
      <c r="W104" s="6">
        <v>286065</v>
      </c>
      <c r="X104" s="6">
        <v>299160</v>
      </c>
      <c r="Y104" s="6">
        <v>258815</v>
      </c>
      <c r="Z104" s="6">
        <v>295440</v>
      </c>
      <c r="AA104" s="6">
        <v>509400</v>
      </c>
      <c r="AB104" s="6">
        <v>543000</v>
      </c>
      <c r="AC104" s="6">
        <v>404855</v>
      </c>
      <c r="AD104" s="6">
        <v>631560</v>
      </c>
      <c r="AE104" s="6">
        <v>463932</v>
      </c>
      <c r="AF104" s="6">
        <v>485040</v>
      </c>
      <c r="AG104" s="6">
        <v>498498</v>
      </c>
      <c r="AH104" s="6">
        <v>520440</v>
      </c>
      <c r="AI104" s="6">
        <v>578040</v>
      </c>
      <c r="AJ104" s="6">
        <v>621840</v>
      </c>
      <c r="AK104" s="6">
        <v>403620</v>
      </c>
      <c r="AL104" s="6">
        <v>394920</v>
      </c>
      <c r="AM104" s="6">
        <v>377040</v>
      </c>
      <c r="AN104" s="6">
        <v>396000</v>
      </c>
      <c r="AO104" s="457">
        <v>520255</v>
      </c>
      <c r="AP104" s="457">
        <v>560601.59999999998</v>
      </c>
      <c r="AQ104" s="6">
        <v>738780</v>
      </c>
      <c r="AR104" s="6">
        <v>787680</v>
      </c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853">
      <c r="A105" s="25"/>
      <c r="B105" s="26"/>
      <c r="C105" s="27"/>
      <c r="D105" s="388" t="s">
        <v>21</v>
      </c>
      <c r="E105" s="380">
        <f t="shared" si="66"/>
        <v>379706.4</v>
      </c>
      <c r="F105" s="380">
        <f t="shared" si="66"/>
        <v>475617.48</v>
      </c>
      <c r="G105" s="6">
        <v>30930</v>
      </c>
      <c r="H105" s="6">
        <v>32568</v>
      </c>
      <c r="I105" s="6">
        <v>18525</v>
      </c>
      <c r="J105" s="6">
        <v>27420</v>
      </c>
      <c r="K105" s="6">
        <v>14456</v>
      </c>
      <c r="L105" s="6">
        <v>22283</v>
      </c>
      <c r="M105" s="6">
        <v>13575</v>
      </c>
      <c r="N105" s="6">
        <v>20760</v>
      </c>
      <c r="O105" s="6">
        <v>19816.400000000001</v>
      </c>
      <c r="P105" s="6">
        <v>14904</v>
      </c>
      <c r="Q105" s="6">
        <v>17748</v>
      </c>
      <c r="R105" s="6">
        <v>20520</v>
      </c>
      <c r="S105" s="6">
        <v>15113</v>
      </c>
      <c r="T105" s="6">
        <v>24790.48</v>
      </c>
      <c r="U105" s="6">
        <v>30363</v>
      </c>
      <c r="V105" s="6">
        <v>21720</v>
      </c>
      <c r="W105" s="6">
        <v>13944</v>
      </c>
      <c r="X105" s="6">
        <v>15120</v>
      </c>
      <c r="Y105" s="6">
        <v>4287</v>
      </c>
      <c r="Z105" s="6">
        <v>14880</v>
      </c>
      <c r="AA105" s="6">
        <v>17806</v>
      </c>
      <c r="AB105" s="6">
        <v>27360</v>
      </c>
      <c r="AC105" s="6">
        <v>18129</v>
      </c>
      <c r="AD105" s="6">
        <v>29400</v>
      </c>
      <c r="AE105" s="6">
        <v>22614</v>
      </c>
      <c r="AF105" s="6">
        <v>24360</v>
      </c>
      <c r="AG105" s="6">
        <v>24300</v>
      </c>
      <c r="AH105" s="6">
        <v>31008</v>
      </c>
      <c r="AI105" s="6">
        <v>20141</v>
      </c>
      <c r="AJ105" s="6">
        <v>33096</v>
      </c>
      <c r="AK105" s="6">
        <v>20181</v>
      </c>
      <c r="AL105" s="6">
        <v>19824</v>
      </c>
      <c r="AM105" s="6">
        <v>13243</v>
      </c>
      <c r="AN105" s="6">
        <v>19812</v>
      </c>
      <c r="AO105" s="457">
        <v>18680</v>
      </c>
      <c r="AP105" s="457">
        <v>28020</v>
      </c>
      <c r="AQ105" s="6">
        <v>45855</v>
      </c>
      <c r="AR105" s="6">
        <v>47772</v>
      </c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Q105" s="490"/>
    </row>
    <row r="106" spans="1:853">
      <c r="A106" s="168"/>
      <c r="B106" s="169"/>
      <c r="C106" s="201"/>
      <c r="D106" s="202" t="s">
        <v>22</v>
      </c>
      <c r="E106" s="229">
        <f t="shared" ref="E106:J106" si="67">SUM(E107:E110)</f>
        <v>6448860</v>
      </c>
      <c r="F106" s="229">
        <f t="shared" si="67"/>
        <v>5825640</v>
      </c>
      <c r="G106" s="229">
        <v>243900</v>
      </c>
      <c r="H106" s="229">
        <v>243900</v>
      </c>
      <c r="I106" s="229">
        <f t="shared" si="67"/>
        <v>299400</v>
      </c>
      <c r="J106" s="229">
        <f t="shared" si="67"/>
        <v>292180</v>
      </c>
      <c r="K106" s="229">
        <f>SUM(K107:K110)</f>
        <v>397500</v>
      </c>
      <c r="L106" s="229">
        <f>SUM(L107:L110)</f>
        <v>359260</v>
      </c>
      <c r="M106" s="229">
        <f t="shared" ref="M106:BN106" si="68">SUM(M107:M110)</f>
        <v>299550</v>
      </c>
      <c r="N106" s="229">
        <f t="shared" si="68"/>
        <v>253480</v>
      </c>
      <c r="O106" s="229">
        <f t="shared" si="68"/>
        <v>227400</v>
      </c>
      <c r="P106" s="229">
        <f t="shared" si="68"/>
        <v>217260</v>
      </c>
      <c r="Q106" s="229">
        <f t="shared" si="68"/>
        <v>331170</v>
      </c>
      <c r="R106" s="229">
        <f t="shared" si="68"/>
        <v>254260</v>
      </c>
      <c r="S106" s="229">
        <f t="shared" si="68"/>
        <v>408770</v>
      </c>
      <c r="T106" s="229">
        <f t="shared" si="68"/>
        <v>341620</v>
      </c>
      <c r="U106" s="229">
        <f t="shared" si="68"/>
        <v>306540</v>
      </c>
      <c r="V106" s="229">
        <f t="shared" si="68"/>
        <v>267100</v>
      </c>
      <c r="W106" s="229">
        <f>SUM(W107:W110)</f>
        <v>310550</v>
      </c>
      <c r="X106" s="229">
        <f>SUM(X107:X110)</f>
        <v>250540</v>
      </c>
      <c r="Y106" s="229">
        <f>SUM(Y107:Y110)</f>
        <v>237000</v>
      </c>
      <c r="Z106" s="229">
        <f>SUM(Z107:Z110)</f>
        <v>218260</v>
      </c>
      <c r="AA106" s="229">
        <f t="shared" si="68"/>
        <v>336300</v>
      </c>
      <c r="AB106" s="229">
        <f t="shared" si="68"/>
        <v>406180</v>
      </c>
      <c r="AC106" s="229">
        <f>SUM(AC107:AC110)</f>
        <v>445570</v>
      </c>
      <c r="AD106" s="229">
        <f>SUM(AD107:AD110)</f>
        <v>428620</v>
      </c>
      <c r="AE106" s="229">
        <f t="shared" si="68"/>
        <v>404300</v>
      </c>
      <c r="AF106" s="229">
        <f t="shared" si="68"/>
        <v>354700</v>
      </c>
      <c r="AG106" s="229">
        <f t="shared" si="68"/>
        <v>410700</v>
      </c>
      <c r="AH106" s="229">
        <f t="shared" si="68"/>
        <v>408700</v>
      </c>
      <c r="AI106" s="229">
        <f t="shared" si="68"/>
        <v>501210</v>
      </c>
      <c r="AJ106" s="229">
        <f t="shared" si="68"/>
        <v>414980</v>
      </c>
      <c r="AK106" s="229">
        <f t="shared" si="68"/>
        <v>339360</v>
      </c>
      <c r="AL106" s="229">
        <f t="shared" si="68"/>
        <v>274660</v>
      </c>
      <c r="AM106" s="229">
        <f t="shared" si="68"/>
        <v>365100</v>
      </c>
      <c r="AN106" s="229">
        <f t="shared" si="68"/>
        <v>344020</v>
      </c>
      <c r="AO106" s="229">
        <f t="shared" si="68"/>
        <v>356100</v>
      </c>
      <c r="AP106" s="229">
        <f t="shared" si="68"/>
        <v>332200</v>
      </c>
      <c r="AQ106" s="229">
        <f t="shared" si="68"/>
        <v>40940</v>
      </c>
      <c r="AR106" s="229">
        <f t="shared" si="68"/>
        <v>0</v>
      </c>
      <c r="AS106" s="229">
        <f t="shared" si="68"/>
        <v>0</v>
      </c>
      <c r="AT106" s="229">
        <f t="shared" si="68"/>
        <v>0</v>
      </c>
      <c r="AU106" s="229">
        <f t="shared" si="68"/>
        <v>0</v>
      </c>
      <c r="AV106" s="229">
        <f t="shared" si="68"/>
        <v>0</v>
      </c>
      <c r="AW106" s="229">
        <f t="shared" si="68"/>
        <v>0</v>
      </c>
      <c r="AX106" s="229">
        <f t="shared" si="68"/>
        <v>0</v>
      </c>
      <c r="AY106" s="229">
        <f t="shared" si="68"/>
        <v>0</v>
      </c>
      <c r="AZ106" s="229">
        <f t="shared" si="68"/>
        <v>0</v>
      </c>
      <c r="BA106" s="229">
        <f t="shared" si="68"/>
        <v>0</v>
      </c>
      <c r="BB106" s="229">
        <f t="shared" si="68"/>
        <v>0</v>
      </c>
      <c r="BC106" s="229">
        <f t="shared" si="68"/>
        <v>0</v>
      </c>
      <c r="BD106" s="229">
        <f t="shared" si="68"/>
        <v>0</v>
      </c>
      <c r="BE106" s="229">
        <f t="shared" si="68"/>
        <v>0</v>
      </c>
      <c r="BF106" s="229">
        <f t="shared" si="68"/>
        <v>0</v>
      </c>
      <c r="BG106" s="229">
        <f t="shared" si="68"/>
        <v>0</v>
      </c>
      <c r="BH106" s="229">
        <f t="shared" si="68"/>
        <v>0</v>
      </c>
      <c r="BI106" s="229">
        <f t="shared" si="68"/>
        <v>0</v>
      </c>
      <c r="BJ106" s="229">
        <f t="shared" si="68"/>
        <v>0</v>
      </c>
      <c r="BK106" s="229">
        <f t="shared" si="68"/>
        <v>0</v>
      </c>
      <c r="BL106" s="229">
        <f t="shared" si="68"/>
        <v>0</v>
      </c>
      <c r="BM106" s="229">
        <f t="shared" si="68"/>
        <v>0</v>
      </c>
      <c r="BN106" s="229">
        <f t="shared" si="68"/>
        <v>0</v>
      </c>
    </row>
    <row r="107" spans="1:853" s="473" customFormat="1">
      <c r="A107" s="25"/>
      <c r="B107" s="26"/>
      <c r="C107" s="27"/>
      <c r="D107" s="28" t="s">
        <v>23</v>
      </c>
      <c r="E107" s="380">
        <f t="shared" ref="E107:F112" si="69">SUMIF($G$2:$BN$2,E$2,($G107:$BN107))</f>
        <v>31000</v>
      </c>
      <c r="F107" s="380">
        <f t="shared" si="69"/>
        <v>12000</v>
      </c>
      <c r="G107" s="6">
        <v>0</v>
      </c>
      <c r="H107" s="6">
        <v>0</v>
      </c>
      <c r="I107" s="6">
        <v>12000</v>
      </c>
      <c r="J107" s="6">
        <v>12000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11000</v>
      </c>
      <c r="X107" s="6">
        <v>0</v>
      </c>
      <c r="Y107" s="6">
        <v>0</v>
      </c>
      <c r="Z107" s="6">
        <v>0</v>
      </c>
      <c r="AA107" s="6">
        <v>8000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6">
        <v>0</v>
      </c>
      <c r="AJ107" s="6">
        <v>0</v>
      </c>
      <c r="AK107" s="6">
        <v>0</v>
      </c>
      <c r="AL107" s="6">
        <v>0</v>
      </c>
      <c r="AM107" s="6">
        <v>0</v>
      </c>
      <c r="AN107" s="6">
        <v>0</v>
      </c>
      <c r="AO107" s="457">
        <v>0</v>
      </c>
      <c r="AP107" s="457">
        <v>0</v>
      </c>
      <c r="AQ107" s="6">
        <v>0</v>
      </c>
      <c r="AR107" s="6">
        <v>0</v>
      </c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853">
      <c r="A108" s="25"/>
      <c r="B108" s="26"/>
      <c r="C108" s="27"/>
      <c r="D108" s="28" t="s">
        <v>719</v>
      </c>
      <c r="E108" s="380">
        <f t="shared" si="69"/>
        <v>3542200</v>
      </c>
      <c r="F108" s="380">
        <f t="shared" si="69"/>
        <v>3653700</v>
      </c>
      <c r="G108" s="6">
        <v>274800</v>
      </c>
      <c r="H108" s="434">
        <v>276600</v>
      </c>
      <c r="I108" s="6">
        <v>177600</v>
      </c>
      <c r="J108" s="434">
        <v>181200</v>
      </c>
      <c r="K108" s="6">
        <v>201300</v>
      </c>
      <c r="L108" s="434">
        <v>208800</v>
      </c>
      <c r="M108" s="6">
        <v>151200</v>
      </c>
      <c r="N108" s="434">
        <v>154500</v>
      </c>
      <c r="O108" s="6">
        <v>114000</v>
      </c>
      <c r="P108" s="482">
        <v>122600</v>
      </c>
      <c r="Q108" s="6">
        <v>167400</v>
      </c>
      <c r="R108" s="6">
        <v>159600</v>
      </c>
      <c r="S108" s="6">
        <v>224600</v>
      </c>
      <c r="T108" s="6">
        <v>217200</v>
      </c>
      <c r="U108" s="6">
        <v>169200</v>
      </c>
      <c r="V108" s="6">
        <v>139800</v>
      </c>
      <c r="W108" s="6">
        <v>151200</v>
      </c>
      <c r="X108" s="6">
        <v>153000</v>
      </c>
      <c r="Y108" s="6">
        <v>123600</v>
      </c>
      <c r="Z108" s="6">
        <v>123600</v>
      </c>
      <c r="AA108" s="6">
        <v>206800</v>
      </c>
      <c r="AB108" s="6">
        <f>208800+31200+60000</f>
        <v>300000</v>
      </c>
      <c r="AC108" s="6">
        <v>261400</v>
      </c>
      <c r="AD108" s="6">
        <v>276000</v>
      </c>
      <c r="AE108" s="6">
        <v>204300</v>
      </c>
      <c r="AF108" s="6">
        <v>206400</v>
      </c>
      <c r="AG108" s="6">
        <v>256800</v>
      </c>
      <c r="AH108" s="6">
        <v>256800</v>
      </c>
      <c r="AI108" s="6">
        <v>247200</v>
      </c>
      <c r="AJ108" s="6">
        <v>263800</v>
      </c>
      <c r="AK108" s="6">
        <v>172800</v>
      </c>
      <c r="AL108" s="6">
        <v>172800</v>
      </c>
      <c r="AM108" s="6">
        <v>196800</v>
      </c>
      <c r="AN108" s="6">
        <v>198600</v>
      </c>
      <c r="AO108" s="457">
        <v>241200</v>
      </c>
      <c r="AP108" s="457">
        <v>242400</v>
      </c>
      <c r="AQ108" s="6">
        <v>0</v>
      </c>
      <c r="AR108" s="6">
        <v>0</v>
      </c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853" s="460" customFormat="1">
      <c r="A109" s="25"/>
      <c r="B109" s="26"/>
      <c r="C109" s="27"/>
      <c r="D109" s="28" t="s">
        <v>720</v>
      </c>
      <c r="E109" s="380">
        <f t="shared" si="69"/>
        <v>0</v>
      </c>
      <c r="F109" s="380">
        <f t="shared" si="69"/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457">
        <v>0</v>
      </c>
      <c r="AP109" s="457">
        <v>0</v>
      </c>
      <c r="AQ109" s="6">
        <v>0</v>
      </c>
      <c r="AR109" s="6">
        <v>0</v>
      </c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853">
      <c r="A110" s="25"/>
      <c r="B110" s="26"/>
      <c r="C110" s="27"/>
      <c r="D110" s="28" t="s">
        <v>75</v>
      </c>
      <c r="E110" s="380">
        <f t="shared" si="69"/>
        <v>2875660</v>
      </c>
      <c r="F110" s="380">
        <f t="shared" si="69"/>
        <v>2159940</v>
      </c>
      <c r="G110" s="6">
        <v>156600</v>
      </c>
      <c r="H110" s="6">
        <v>131020</v>
      </c>
      <c r="I110" s="6">
        <v>109800</v>
      </c>
      <c r="J110" s="6">
        <v>98980</v>
      </c>
      <c r="K110" s="6">
        <v>196200</v>
      </c>
      <c r="L110" s="6">
        <v>150460</v>
      </c>
      <c r="M110" s="6">
        <v>148350</v>
      </c>
      <c r="N110" s="6">
        <v>98980</v>
      </c>
      <c r="O110" s="6">
        <v>113400</v>
      </c>
      <c r="P110" s="6">
        <v>94660</v>
      </c>
      <c r="Q110" s="6">
        <v>163770</v>
      </c>
      <c r="R110" s="6">
        <v>94660</v>
      </c>
      <c r="S110" s="6">
        <v>184170</v>
      </c>
      <c r="T110" s="6">
        <v>124420</v>
      </c>
      <c r="U110" s="6">
        <v>137340</v>
      </c>
      <c r="V110" s="6">
        <v>127300</v>
      </c>
      <c r="W110" s="6">
        <v>148350</v>
      </c>
      <c r="X110" s="6">
        <v>97540</v>
      </c>
      <c r="Y110" s="6">
        <v>113400</v>
      </c>
      <c r="Z110" s="6">
        <v>94660</v>
      </c>
      <c r="AA110" s="6">
        <v>121500</v>
      </c>
      <c r="AB110" s="6">
        <v>106180</v>
      </c>
      <c r="AC110" s="6">
        <v>184170</v>
      </c>
      <c r="AD110" s="6">
        <v>152620</v>
      </c>
      <c r="AE110" s="6">
        <v>200000</v>
      </c>
      <c r="AF110" s="6">
        <v>148300</v>
      </c>
      <c r="AG110" s="6">
        <v>153900</v>
      </c>
      <c r="AH110" s="6">
        <v>151900</v>
      </c>
      <c r="AI110" s="6">
        <v>254010</v>
      </c>
      <c r="AJ110" s="6">
        <v>151180</v>
      </c>
      <c r="AK110" s="6">
        <v>166560</v>
      </c>
      <c r="AL110" s="6">
        <v>101860</v>
      </c>
      <c r="AM110" s="6">
        <v>168300</v>
      </c>
      <c r="AN110" s="6">
        <v>145420</v>
      </c>
      <c r="AO110" s="457">
        <v>114900</v>
      </c>
      <c r="AP110" s="457">
        <v>89800</v>
      </c>
      <c r="AQ110" s="6">
        <v>40940</v>
      </c>
      <c r="AR110" s="6">
        <v>0</v>
      </c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853">
      <c r="A111" s="25"/>
      <c r="B111" s="26"/>
      <c r="C111" s="27"/>
      <c r="D111" s="28" t="s">
        <v>1185</v>
      </c>
      <c r="E111" s="380">
        <f t="shared" si="69"/>
        <v>0</v>
      </c>
      <c r="F111" s="380">
        <f t="shared" si="69"/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6">
        <v>0</v>
      </c>
      <c r="AO111" s="457">
        <v>0</v>
      </c>
      <c r="AP111" s="457">
        <v>0</v>
      </c>
      <c r="AQ111" s="6">
        <v>0</v>
      </c>
      <c r="AR111" s="6">
        <v>0</v>
      </c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853">
      <c r="A112" s="25"/>
      <c r="B112" s="26"/>
      <c r="C112" s="27"/>
      <c r="D112" s="28" t="s">
        <v>61</v>
      </c>
      <c r="E112" s="380">
        <f t="shared" si="69"/>
        <v>0</v>
      </c>
      <c r="F112" s="380">
        <f t="shared" si="69"/>
        <v>0</v>
      </c>
      <c r="G112" s="6">
        <v>0</v>
      </c>
      <c r="H112" s="6">
        <v>0</v>
      </c>
      <c r="I112" s="6">
        <v>0</v>
      </c>
      <c r="J112" s="6">
        <v>0</v>
      </c>
      <c r="K112" s="6"/>
      <c r="L112" s="6"/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6">
        <v>0</v>
      </c>
      <c r="AO112" s="457">
        <v>0</v>
      </c>
      <c r="AP112" s="457">
        <v>0</v>
      </c>
      <c r="AQ112" s="6">
        <v>0</v>
      </c>
      <c r="AR112" s="6">
        <v>0</v>
      </c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853" s="464" customFormat="1">
      <c r="A113" s="148">
        <v>2</v>
      </c>
      <c r="B113" s="152" t="s">
        <v>25</v>
      </c>
      <c r="C113" s="153"/>
      <c r="D113" s="141"/>
      <c r="E113" s="154">
        <f t="shared" ref="E113:J113" si="70">SUM(E114:E115)</f>
        <v>14787016.882686123</v>
      </c>
      <c r="F113" s="154">
        <f t="shared" si="70"/>
        <v>14188754.437400002</v>
      </c>
      <c r="G113" s="154">
        <f t="shared" si="70"/>
        <v>1279707.69</v>
      </c>
      <c r="H113" s="154">
        <f t="shared" si="70"/>
        <v>1439118.3826000001</v>
      </c>
      <c r="I113" s="154">
        <f t="shared" si="70"/>
        <v>363210.81</v>
      </c>
      <c r="J113" s="154">
        <f t="shared" si="70"/>
        <v>407582.77119999996</v>
      </c>
      <c r="K113" s="154">
        <f>SUM(K114:K115)</f>
        <v>1087215.6200000001</v>
      </c>
      <c r="L113" s="154">
        <f>SUM(L114:L115)</f>
        <v>849673.21759999997</v>
      </c>
      <c r="M113" s="154">
        <f t="shared" ref="M113:BN113" si="71">SUM(M114:M115)</f>
        <v>615361.10000000009</v>
      </c>
      <c r="N113" s="154">
        <f t="shared" si="71"/>
        <v>530934.53040000005</v>
      </c>
      <c r="O113" s="154">
        <f t="shared" si="71"/>
        <v>392082.07</v>
      </c>
      <c r="P113" s="154">
        <f t="shared" si="71"/>
        <v>473105</v>
      </c>
      <c r="Q113" s="154">
        <f t="shared" si="71"/>
        <v>564219.56000000006</v>
      </c>
      <c r="R113" s="154">
        <f t="shared" si="71"/>
        <v>412675.84899999999</v>
      </c>
      <c r="S113" s="154">
        <f t="shared" si="71"/>
        <v>779508.46</v>
      </c>
      <c r="T113" s="154">
        <f t="shared" si="71"/>
        <v>765107.3189999999</v>
      </c>
      <c r="U113" s="154">
        <f t="shared" si="71"/>
        <v>343560.08999999997</v>
      </c>
      <c r="V113" s="154">
        <f t="shared" si="71"/>
        <v>687677.24980000011</v>
      </c>
      <c r="W113" s="154">
        <f>SUM(W114:W115)</f>
        <v>681394.74</v>
      </c>
      <c r="X113" s="154">
        <f>SUM(X114:X115)</f>
        <v>664943.59759999998</v>
      </c>
      <c r="Y113" s="154">
        <f>SUM(Y114:Y115)</f>
        <v>614605.10000000009</v>
      </c>
      <c r="Z113" s="154">
        <f>SUM(Z114:Z115)</f>
        <v>501205.74960000004</v>
      </c>
      <c r="AA113" s="154">
        <f t="shared" si="71"/>
        <v>816956.79</v>
      </c>
      <c r="AB113" s="154">
        <f t="shared" si="71"/>
        <v>742676.17420000001</v>
      </c>
      <c r="AC113" s="154">
        <f>SUM(AC114:AC115)</f>
        <v>1163827.1808430622</v>
      </c>
      <c r="AD113" s="154">
        <f>SUM(AD114:AD115)</f>
        <v>1020265.3388</v>
      </c>
      <c r="AE113" s="154">
        <f t="shared" si="71"/>
        <v>317131.27</v>
      </c>
      <c r="AF113" s="154">
        <f t="shared" si="71"/>
        <v>749379.42020000005</v>
      </c>
      <c r="AG113" s="154">
        <f t="shared" si="71"/>
        <v>569888.75</v>
      </c>
      <c r="AH113" s="154">
        <f t="shared" si="71"/>
        <v>839371.13400000019</v>
      </c>
      <c r="AI113" s="154">
        <f t="shared" si="71"/>
        <v>1141866.2</v>
      </c>
      <c r="AJ113" s="154">
        <f t="shared" si="71"/>
        <v>967808.19000000006</v>
      </c>
      <c r="AK113" s="154">
        <f t="shared" si="71"/>
        <v>901912.18184306216</v>
      </c>
      <c r="AL113" s="154">
        <f t="shared" si="71"/>
        <v>779269.33100000001</v>
      </c>
      <c r="AM113" s="154">
        <f t="shared" si="71"/>
        <v>611067.27</v>
      </c>
      <c r="AN113" s="154">
        <f t="shared" si="71"/>
        <v>848056.84939999995</v>
      </c>
      <c r="AO113" s="154">
        <f t="shared" si="71"/>
        <v>865770.08</v>
      </c>
      <c r="AP113" s="154">
        <f t="shared" si="71"/>
        <v>820904.3330000001</v>
      </c>
      <c r="AQ113" s="154">
        <f t="shared" si="71"/>
        <v>1677731.92</v>
      </c>
      <c r="AR113" s="154">
        <f t="shared" si="71"/>
        <v>689000</v>
      </c>
      <c r="AS113" s="154">
        <f t="shared" si="71"/>
        <v>0</v>
      </c>
      <c r="AT113" s="154">
        <f t="shared" si="71"/>
        <v>0</v>
      </c>
      <c r="AU113" s="154">
        <f t="shared" si="71"/>
        <v>0</v>
      </c>
      <c r="AV113" s="154">
        <f t="shared" si="71"/>
        <v>0</v>
      </c>
      <c r="AW113" s="154">
        <f t="shared" si="71"/>
        <v>0</v>
      </c>
      <c r="AX113" s="154">
        <f t="shared" si="71"/>
        <v>0</v>
      </c>
      <c r="AY113" s="154">
        <f t="shared" si="71"/>
        <v>0</v>
      </c>
      <c r="AZ113" s="154">
        <f t="shared" si="71"/>
        <v>0</v>
      </c>
      <c r="BA113" s="154">
        <f t="shared" si="71"/>
        <v>0</v>
      </c>
      <c r="BB113" s="154">
        <f t="shared" si="71"/>
        <v>0</v>
      </c>
      <c r="BC113" s="154">
        <f t="shared" si="71"/>
        <v>0</v>
      </c>
      <c r="BD113" s="154">
        <f t="shared" si="71"/>
        <v>0</v>
      </c>
      <c r="BE113" s="154">
        <f t="shared" si="71"/>
        <v>0</v>
      </c>
      <c r="BF113" s="154">
        <f t="shared" si="71"/>
        <v>0</v>
      </c>
      <c r="BG113" s="154">
        <f t="shared" si="71"/>
        <v>0</v>
      </c>
      <c r="BH113" s="154">
        <f t="shared" si="71"/>
        <v>0</v>
      </c>
      <c r="BI113" s="154">
        <f t="shared" si="71"/>
        <v>0</v>
      </c>
      <c r="BJ113" s="154">
        <f t="shared" si="71"/>
        <v>0</v>
      </c>
      <c r="BK113" s="154">
        <f t="shared" si="71"/>
        <v>0</v>
      </c>
      <c r="BL113" s="154">
        <f t="shared" si="71"/>
        <v>0</v>
      </c>
      <c r="BM113" s="154">
        <f t="shared" si="71"/>
        <v>0</v>
      </c>
      <c r="BN113" s="154">
        <f t="shared" si="71"/>
        <v>0</v>
      </c>
      <c r="BO113" s="460"/>
      <c r="BP113" s="460"/>
      <c r="BQ113" s="460"/>
      <c r="BR113" s="460"/>
      <c r="BS113" s="460"/>
      <c r="BT113" s="460"/>
      <c r="BU113" s="460"/>
      <c r="BV113" s="460"/>
      <c r="BW113" s="460"/>
      <c r="BX113" s="460"/>
      <c r="BY113" s="460"/>
      <c r="BZ113" s="460"/>
      <c r="CA113" s="460"/>
      <c r="CB113" s="460"/>
      <c r="CC113" s="460"/>
      <c r="CD113" s="460"/>
      <c r="CE113" s="460"/>
      <c r="CF113" s="460"/>
      <c r="CG113" s="460"/>
      <c r="CH113" s="460"/>
      <c r="CI113" s="460"/>
      <c r="CJ113" s="460"/>
      <c r="CK113" s="460"/>
      <c r="CL113" s="460"/>
      <c r="CM113" s="460"/>
      <c r="CN113" s="460"/>
      <c r="CO113" s="460"/>
      <c r="CP113" s="460"/>
      <c r="CQ113" s="460"/>
      <c r="CR113" s="460"/>
      <c r="CS113" s="460"/>
      <c r="CT113" s="460"/>
      <c r="CU113" s="460"/>
      <c r="CV113" s="460"/>
      <c r="CW113" s="460"/>
      <c r="CX113" s="460"/>
      <c r="CY113" s="460"/>
      <c r="CZ113" s="460"/>
      <c r="DA113" s="460"/>
      <c r="DB113" s="460"/>
      <c r="DC113" s="460"/>
      <c r="DD113" s="460"/>
      <c r="DE113" s="460"/>
      <c r="DF113" s="460"/>
      <c r="DG113" s="460"/>
      <c r="DH113" s="460"/>
      <c r="DI113" s="460"/>
      <c r="DJ113" s="460"/>
      <c r="DK113" s="460"/>
      <c r="DL113" s="460"/>
      <c r="DM113" s="460"/>
      <c r="DN113" s="460"/>
      <c r="DO113" s="460"/>
      <c r="DP113" s="460"/>
      <c r="DQ113" s="460"/>
      <c r="DR113" s="460"/>
      <c r="DS113" s="460"/>
      <c r="DT113" s="460"/>
      <c r="DU113" s="460"/>
      <c r="DV113" s="460"/>
      <c r="DW113" s="460"/>
      <c r="DX113" s="460"/>
      <c r="DY113" s="460"/>
      <c r="DZ113" s="460"/>
      <c r="EA113" s="460"/>
      <c r="EB113" s="460"/>
      <c r="EC113" s="460"/>
      <c r="ED113" s="460"/>
      <c r="EE113" s="460"/>
      <c r="EF113" s="460"/>
      <c r="EG113" s="460"/>
      <c r="EH113" s="460"/>
      <c r="EI113" s="460"/>
      <c r="EJ113" s="460"/>
      <c r="EK113" s="460"/>
      <c r="EL113" s="460"/>
      <c r="EM113" s="460"/>
      <c r="EN113" s="460"/>
      <c r="EO113" s="460"/>
      <c r="EP113" s="460"/>
      <c r="EQ113" s="460"/>
      <c r="ER113" s="460"/>
      <c r="ES113" s="460"/>
      <c r="ET113" s="460"/>
      <c r="EU113" s="460"/>
      <c r="EV113" s="460"/>
      <c r="EW113" s="460"/>
      <c r="EX113" s="460"/>
      <c r="EY113" s="460"/>
      <c r="EZ113" s="460"/>
      <c r="FA113" s="460"/>
      <c r="FB113" s="460"/>
      <c r="FC113" s="460"/>
      <c r="FD113" s="460"/>
      <c r="FE113" s="460"/>
      <c r="FF113" s="460"/>
      <c r="FG113" s="460"/>
      <c r="FH113" s="460"/>
      <c r="FI113" s="460"/>
      <c r="FJ113" s="460"/>
      <c r="FK113" s="460"/>
      <c r="FL113" s="460"/>
      <c r="FM113" s="460"/>
      <c r="FN113" s="460"/>
      <c r="FO113" s="460"/>
      <c r="FP113" s="460"/>
      <c r="FQ113" s="460"/>
      <c r="FR113" s="460"/>
      <c r="FS113" s="460"/>
      <c r="FT113" s="460"/>
      <c r="FU113" s="460"/>
      <c r="FV113" s="460"/>
      <c r="FW113" s="460"/>
      <c r="FX113" s="460"/>
      <c r="FY113" s="460"/>
      <c r="FZ113" s="460"/>
      <c r="GA113" s="460"/>
      <c r="GB113" s="460"/>
      <c r="GC113" s="460"/>
      <c r="GD113" s="460"/>
      <c r="GE113" s="460"/>
      <c r="GF113" s="460"/>
      <c r="GG113" s="460"/>
      <c r="GH113" s="460"/>
      <c r="GI113" s="460"/>
      <c r="GJ113" s="460"/>
      <c r="GK113" s="460"/>
      <c r="GL113" s="460"/>
      <c r="GM113" s="460"/>
      <c r="GN113" s="460"/>
      <c r="GO113" s="460"/>
      <c r="GP113" s="460"/>
      <c r="GQ113" s="460"/>
      <c r="GR113" s="460"/>
      <c r="GS113" s="460"/>
      <c r="GT113" s="460"/>
      <c r="GU113" s="460"/>
      <c r="GV113" s="460"/>
      <c r="GW113" s="460"/>
      <c r="GX113" s="460"/>
      <c r="GY113" s="460"/>
      <c r="GZ113" s="460"/>
      <c r="HA113" s="460"/>
      <c r="HB113" s="460"/>
      <c r="HC113" s="460"/>
      <c r="HD113" s="460"/>
      <c r="HE113" s="460"/>
      <c r="HF113" s="460"/>
      <c r="HG113" s="460"/>
      <c r="HH113" s="460"/>
      <c r="HI113" s="460"/>
      <c r="HJ113" s="460"/>
      <c r="HK113" s="460"/>
      <c r="HL113" s="460"/>
      <c r="HM113" s="460"/>
      <c r="HN113" s="460"/>
      <c r="HO113" s="460"/>
      <c r="HP113" s="460"/>
      <c r="HQ113" s="460"/>
      <c r="HR113" s="460"/>
      <c r="HS113" s="460"/>
      <c r="HT113" s="460"/>
      <c r="HU113" s="460"/>
      <c r="HV113" s="460"/>
      <c r="HW113" s="460"/>
      <c r="HX113" s="460"/>
      <c r="HY113" s="460"/>
      <c r="HZ113" s="460"/>
      <c r="IA113" s="460"/>
      <c r="IB113" s="460"/>
      <c r="IC113" s="460"/>
      <c r="ID113" s="460"/>
      <c r="IE113" s="460"/>
      <c r="IF113" s="460"/>
      <c r="IG113" s="460"/>
      <c r="IH113" s="460"/>
      <c r="II113" s="460"/>
      <c r="IJ113" s="460"/>
      <c r="IK113" s="460"/>
      <c r="IL113" s="460"/>
      <c r="IM113" s="460"/>
      <c r="IN113" s="460"/>
      <c r="IO113" s="460"/>
      <c r="IP113" s="460"/>
      <c r="IQ113" s="460"/>
      <c r="IR113" s="460"/>
      <c r="IS113" s="460"/>
      <c r="IT113" s="460"/>
      <c r="IU113" s="460"/>
      <c r="IV113" s="460"/>
      <c r="IW113" s="460"/>
      <c r="IX113" s="460"/>
      <c r="IY113" s="460"/>
      <c r="IZ113" s="460"/>
      <c r="JA113" s="460"/>
      <c r="JB113" s="460"/>
      <c r="JC113" s="460"/>
      <c r="JD113" s="460"/>
      <c r="JE113" s="460"/>
      <c r="JF113" s="460"/>
      <c r="JG113" s="460"/>
      <c r="JH113" s="460"/>
      <c r="JI113" s="460"/>
      <c r="JJ113" s="460"/>
      <c r="JK113" s="460"/>
      <c r="JL113" s="460"/>
      <c r="JM113" s="460"/>
      <c r="JN113" s="460"/>
      <c r="JO113" s="460"/>
      <c r="JP113" s="460"/>
      <c r="JQ113" s="460"/>
      <c r="JR113" s="460"/>
      <c r="JS113" s="460"/>
      <c r="JT113" s="460"/>
      <c r="JU113" s="460"/>
      <c r="JV113" s="460"/>
      <c r="JW113" s="460"/>
      <c r="JX113" s="460"/>
      <c r="JY113" s="460"/>
      <c r="JZ113" s="460"/>
      <c r="KA113" s="460"/>
      <c r="KB113" s="460"/>
      <c r="KC113" s="460"/>
      <c r="KD113" s="460"/>
      <c r="KE113" s="460"/>
      <c r="KF113" s="460"/>
      <c r="KG113" s="460"/>
      <c r="KH113" s="460"/>
      <c r="KI113" s="460"/>
      <c r="KJ113" s="460"/>
      <c r="KK113" s="460"/>
      <c r="KL113" s="460"/>
      <c r="KM113" s="460"/>
      <c r="KN113" s="460"/>
      <c r="KO113" s="460"/>
      <c r="KP113" s="460"/>
      <c r="KQ113" s="460"/>
      <c r="KR113" s="460"/>
      <c r="KS113" s="460"/>
      <c r="KT113" s="460"/>
      <c r="KU113" s="460"/>
      <c r="KV113" s="460"/>
      <c r="KW113" s="460"/>
      <c r="KX113" s="460"/>
      <c r="KY113" s="460"/>
      <c r="KZ113" s="460"/>
      <c r="LA113" s="460"/>
      <c r="LB113" s="460"/>
      <c r="LC113" s="460"/>
      <c r="LD113" s="460"/>
      <c r="LE113" s="460"/>
      <c r="LF113" s="460"/>
      <c r="LG113" s="460"/>
      <c r="LH113" s="460"/>
      <c r="LI113" s="460"/>
      <c r="LJ113" s="460"/>
      <c r="LK113" s="460"/>
      <c r="LL113" s="460"/>
      <c r="LM113" s="460"/>
      <c r="LN113" s="460"/>
      <c r="LO113" s="460"/>
      <c r="LP113" s="460"/>
      <c r="LQ113" s="460"/>
      <c r="LR113" s="460"/>
      <c r="LS113" s="460"/>
      <c r="LT113" s="460"/>
      <c r="LU113" s="460"/>
      <c r="LV113" s="460"/>
      <c r="LW113" s="460"/>
      <c r="LX113" s="460"/>
      <c r="LY113" s="460"/>
      <c r="LZ113" s="460"/>
      <c r="MA113" s="460"/>
      <c r="MB113" s="460"/>
      <c r="MC113" s="460"/>
      <c r="MD113" s="460"/>
      <c r="ME113" s="460"/>
      <c r="MF113" s="460"/>
      <c r="MG113" s="460"/>
      <c r="MH113" s="460"/>
      <c r="MI113" s="460"/>
      <c r="MJ113" s="460"/>
      <c r="MK113" s="460"/>
      <c r="ML113" s="460"/>
      <c r="MM113" s="460"/>
      <c r="MN113" s="460"/>
      <c r="MO113" s="460"/>
      <c r="MP113" s="460"/>
      <c r="MQ113" s="460"/>
      <c r="MR113" s="460"/>
      <c r="MS113" s="460"/>
      <c r="MT113" s="460"/>
      <c r="MU113" s="460"/>
      <c r="MV113" s="460"/>
      <c r="MW113" s="460"/>
      <c r="MX113" s="460"/>
      <c r="MY113" s="460"/>
      <c r="MZ113" s="460"/>
      <c r="NA113" s="460"/>
      <c r="NB113" s="460"/>
      <c r="NC113" s="460"/>
      <c r="ND113" s="460"/>
      <c r="NE113" s="460"/>
      <c r="NF113" s="460"/>
      <c r="NG113" s="460"/>
      <c r="NH113" s="460"/>
      <c r="NI113" s="460"/>
      <c r="NJ113" s="460"/>
      <c r="NK113" s="460"/>
      <c r="NL113" s="460"/>
      <c r="NM113" s="460"/>
      <c r="NN113" s="460"/>
      <c r="NO113" s="460"/>
      <c r="NP113" s="460"/>
      <c r="NQ113" s="460"/>
      <c r="NR113" s="460"/>
      <c r="NS113" s="460"/>
      <c r="NT113" s="460"/>
      <c r="NU113" s="460"/>
      <c r="NV113" s="460"/>
      <c r="NW113" s="460"/>
      <c r="NX113" s="460"/>
      <c r="NY113" s="460"/>
      <c r="NZ113" s="460"/>
      <c r="OA113" s="460"/>
      <c r="OB113" s="460"/>
      <c r="OC113" s="460"/>
      <c r="OD113" s="460"/>
      <c r="OE113" s="460"/>
      <c r="OF113" s="460"/>
      <c r="OG113" s="460"/>
      <c r="OH113" s="460"/>
      <c r="OI113" s="460"/>
      <c r="OJ113" s="460"/>
      <c r="OK113" s="460"/>
      <c r="OL113" s="460"/>
      <c r="OM113" s="460"/>
      <c r="ON113" s="460"/>
      <c r="OO113" s="460"/>
      <c r="OP113" s="460"/>
      <c r="OQ113" s="460"/>
      <c r="OR113" s="460"/>
      <c r="OS113" s="460"/>
      <c r="OT113" s="460"/>
      <c r="OU113" s="460"/>
      <c r="OV113" s="460"/>
      <c r="OW113" s="460"/>
      <c r="OX113" s="460"/>
      <c r="OY113" s="460"/>
      <c r="OZ113" s="460"/>
      <c r="PA113" s="460"/>
      <c r="PB113" s="460"/>
      <c r="PC113" s="460"/>
      <c r="PD113" s="460"/>
      <c r="PE113" s="460"/>
      <c r="PF113" s="460"/>
      <c r="PG113" s="460"/>
      <c r="PH113" s="460"/>
      <c r="PI113" s="460"/>
      <c r="PJ113" s="460"/>
      <c r="PK113" s="460"/>
      <c r="PL113" s="460"/>
      <c r="PM113" s="460"/>
      <c r="PN113" s="460"/>
      <c r="PO113" s="460"/>
      <c r="PP113" s="460"/>
      <c r="PQ113" s="460"/>
      <c r="PR113" s="460"/>
      <c r="PS113" s="460"/>
      <c r="PT113" s="460"/>
      <c r="PU113" s="460"/>
      <c r="PV113" s="460"/>
      <c r="PW113" s="460"/>
      <c r="PX113" s="460"/>
      <c r="PY113" s="460"/>
      <c r="PZ113" s="460"/>
      <c r="QA113" s="460"/>
      <c r="QB113" s="460"/>
      <c r="QC113" s="460"/>
      <c r="QD113" s="460"/>
      <c r="QE113" s="460"/>
      <c r="QF113" s="460"/>
      <c r="QG113" s="460"/>
      <c r="QH113" s="460"/>
      <c r="QI113" s="460"/>
      <c r="QJ113" s="460"/>
      <c r="QK113" s="460"/>
      <c r="QL113" s="460"/>
      <c r="QM113" s="460"/>
      <c r="QN113" s="460"/>
      <c r="QO113" s="460"/>
      <c r="QP113" s="460"/>
      <c r="QQ113" s="460"/>
      <c r="QR113" s="460"/>
      <c r="QS113" s="460"/>
      <c r="QT113" s="460"/>
      <c r="QU113" s="460"/>
      <c r="QV113" s="460"/>
      <c r="QW113" s="460"/>
      <c r="QX113" s="460"/>
      <c r="QY113" s="460"/>
      <c r="QZ113" s="460"/>
      <c r="RA113" s="460"/>
      <c r="RB113" s="460"/>
      <c r="RC113" s="460"/>
      <c r="RD113" s="460"/>
      <c r="RE113" s="460"/>
      <c r="RF113" s="460"/>
      <c r="RG113" s="460"/>
      <c r="RH113" s="460"/>
      <c r="RI113" s="460"/>
      <c r="RJ113" s="460"/>
      <c r="RK113" s="460"/>
      <c r="RL113" s="460"/>
      <c r="RM113" s="460"/>
      <c r="RN113" s="460"/>
      <c r="RO113" s="460"/>
      <c r="RP113" s="460"/>
      <c r="RQ113" s="460"/>
      <c r="RR113" s="460"/>
      <c r="RS113" s="460"/>
      <c r="RT113" s="460"/>
      <c r="RU113" s="460"/>
      <c r="RV113" s="460"/>
      <c r="RW113" s="460"/>
      <c r="RX113" s="460"/>
      <c r="RY113" s="460"/>
      <c r="RZ113" s="460"/>
      <c r="SA113" s="460"/>
      <c r="SB113" s="460"/>
      <c r="SC113" s="460"/>
      <c r="SD113" s="460"/>
      <c r="SE113" s="460"/>
      <c r="SF113" s="460"/>
      <c r="SG113" s="460"/>
      <c r="SH113" s="460"/>
      <c r="SI113" s="460"/>
      <c r="SJ113" s="460"/>
      <c r="SK113" s="460"/>
      <c r="SL113" s="460"/>
      <c r="SM113" s="460"/>
      <c r="SN113" s="460"/>
      <c r="SO113" s="460"/>
      <c r="SP113" s="460"/>
      <c r="SQ113" s="460"/>
      <c r="SR113" s="460"/>
      <c r="SS113" s="460"/>
      <c r="ST113" s="460"/>
      <c r="SU113" s="460"/>
      <c r="SV113" s="460"/>
      <c r="SW113" s="460"/>
      <c r="SX113" s="460"/>
      <c r="SY113" s="460"/>
      <c r="SZ113" s="460"/>
      <c r="TA113" s="460"/>
      <c r="TB113" s="460"/>
      <c r="TC113" s="460"/>
      <c r="TD113" s="460"/>
      <c r="TE113" s="460"/>
      <c r="TF113" s="460"/>
      <c r="TG113" s="460"/>
      <c r="TH113" s="460"/>
      <c r="TI113" s="460"/>
      <c r="TJ113" s="460"/>
      <c r="TK113" s="460"/>
      <c r="TL113" s="460"/>
      <c r="TM113" s="460"/>
      <c r="TN113" s="460"/>
      <c r="TO113" s="460"/>
      <c r="TP113" s="460"/>
      <c r="TQ113" s="460"/>
      <c r="TR113" s="460"/>
      <c r="TS113" s="460"/>
      <c r="TT113" s="460"/>
      <c r="TU113" s="460"/>
      <c r="TV113" s="460"/>
      <c r="TW113" s="460"/>
      <c r="TX113" s="460"/>
      <c r="TY113" s="460"/>
      <c r="TZ113" s="460"/>
      <c r="UA113" s="460"/>
      <c r="UB113" s="460"/>
      <c r="UC113" s="460"/>
      <c r="UD113" s="460"/>
      <c r="UE113" s="460"/>
      <c r="UF113" s="460"/>
      <c r="UG113" s="460"/>
      <c r="UH113" s="460"/>
      <c r="UI113" s="460"/>
      <c r="UJ113" s="460"/>
      <c r="UK113" s="460"/>
      <c r="UL113" s="460"/>
      <c r="UM113" s="460"/>
      <c r="UN113" s="460"/>
      <c r="UO113" s="460"/>
      <c r="UP113" s="460"/>
      <c r="UQ113" s="460"/>
      <c r="UR113" s="460"/>
      <c r="US113" s="460"/>
      <c r="UT113" s="460"/>
      <c r="UU113" s="460"/>
      <c r="UV113" s="460"/>
      <c r="UW113" s="460"/>
      <c r="UX113" s="460"/>
      <c r="UY113" s="460"/>
      <c r="UZ113" s="460"/>
      <c r="VA113" s="460"/>
      <c r="VB113" s="460"/>
      <c r="VC113" s="460"/>
      <c r="VD113" s="460"/>
      <c r="VE113" s="460"/>
      <c r="VF113" s="460"/>
      <c r="VG113" s="460"/>
      <c r="VH113" s="460"/>
      <c r="VI113" s="460"/>
      <c r="VJ113" s="460"/>
      <c r="VK113" s="460"/>
      <c r="VL113" s="460"/>
      <c r="VM113" s="460"/>
      <c r="VN113" s="460"/>
      <c r="VO113" s="460"/>
      <c r="VP113" s="460"/>
      <c r="VQ113" s="460"/>
      <c r="VR113" s="460"/>
      <c r="VS113" s="460"/>
      <c r="VT113" s="460"/>
      <c r="VU113" s="460"/>
      <c r="VV113" s="460"/>
      <c r="VW113" s="460"/>
      <c r="VX113" s="460"/>
      <c r="VY113" s="460"/>
      <c r="VZ113" s="460"/>
      <c r="WA113" s="460"/>
      <c r="WB113" s="460"/>
      <c r="WC113" s="460"/>
      <c r="WD113" s="460"/>
      <c r="WE113" s="460"/>
      <c r="WF113" s="460"/>
      <c r="WG113" s="460"/>
      <c r="WH113" s="460"/>
      <c r="WI113" s="460"/>
      <c r="WJ113" s="460"/>
      <c r="WK113" s="460"/>
      <c r="WL113" s="460"/>
      <c r="WM113" s="460"/>
      <c r="WN113" s="460"/>
      <c r="WO113" s="460"/>
      <c r="WP113" s="460"/>
      <c r="WQ113" s="460"/>
      <c r="WR113" s="460"/>
      <c r="WS113" s="460"/>
      <c r="WT113" s="460"/>
      <c r="WU113" s="460"/>
      <c r="WV113" s="460"/>
      <c r="WW113" s="460"/>
      <c r="WX113" s="460"/>
      <c r="WY113" s="460"/>
      <c r="WZ113" s="460"/>
      <c r="XA113" s="460"/>
      <c r="XB113" s="460"/>
      <c r="XC113" s="460"/>
      <c r="XD113" s="460"/>
      <c r="XE113" s="460"/>
      <c r="XF113" s="460"/>
      <c r="XG113" s="460"/>
      <c r="XH113" s="460"/>
      <c r="XI113" s="460"/>
      <c r="XJ113" s="460"/>
      <c r="XK113" s="460"/>
      <c r="XL113" s="460"/>
      <c r="XM113" s="460"/>
      <c r="XN113" s="460"/>
      <c r="XO113" s="460"/>
      <c r="XP113" s="460"/>
      <c r="XQ113" s="460"/>
      <c r="XR113" s="460"/>
      <c r="XS113" s="460"/>
      <c r="XT113" s="460"/>
      <c r="XU113" s="460"/>
      <c r="XV113" s="460"/>
      <c r="XW113" s="460"/>
      <c r="XX113" s="460"/>
      <c r="XY113" s="460"/>
      <c r="XZ113" s="460"/>
      <c r="YA113" s="460"/>
      <c r="YB113" s="460"/>
      <c r="YC113" s="460"/>
      <c r="YD113" s="460"/>
      <c r="YE113" s="460"/>
      <c r="YF113" s="460"/>
      <c r="YG113" s="460"/>
      <c r="YH113" s="460"/>
      <c r="YI113" s="460"/>
      <c r="YJ113" s="460"/>
      <c r="YK113" s="460"/>
      <c r="YL113" s="460"/>
      <c r="YM113" s="460"/>
      <c r="YN113" s="460"/>
      <c r="YO113" s="460"/>
      <c r="YP113" s="460"/>
      <c r="YQ113" s="460"/>
      <c r="YR113" s="460"/>
      <c r="YS113" s="460"/>
      <c r="YT113" s="460"/>
      <c r="YU113" s="460"/>
      <c r="YV113" s="460"/>
      <c r="YW113" s="460"/>
      <c r="YX113" s="460"/>
      <c r="YY113" s="460"/>
      <c r="YZ113" s="460"/>
      <c r="ZA113" s="460"/>
      <c r="ZB113" s="460"/>
      <c r="ZC113" s="460"/>
      <c r="ZD113" s="460"/>
      <c r="ZE113" s="460"/>
      <c r="ZF113" s="460"/>
      <c r="ZG113" s="460"/>
      <c r="ZH113" s="460"/>
      <c r="ZI113" s="460"/>
      <c r="ZJ113" s="460"/>
      <c r="ZK113" s="460"/>
      <c r="ZL113" s="460"/>
      <c r="ZM113" s="460"/>
      <c r="ZN113" s="460"/>
      <c r="ZO113" s="460"/>
      <c r="ZP113" s="460"/>
      <c r="ZQ113" s="460"/>
      <c r="ZR113" s="460"/>
      <c r="ZS113" s="460"/>
      <c r="ZT113" s="460"/>
      <c r="ZU113" s="460"/>
      <c r="ZV113" s="460"/>
      <c r="ZW113" s="460"/>
      <c r="ZX113" s="460"/>
      <c r="ZY113" s="460"/>
      <c r="ZZ113" s="460"/>
      <c r="AAA113" s="460"/>
      <c r="AAB113" s="460"/>
      <c r="AAC113" s="460"/>
      <c r="AAD113" s="460"/>
      <c r="AAE113" s="460"/>
      <c r="AAF113" s="460"/>
      <c r="AAG113" s="460"/>
      <c r="AAH113" s="460"/>
      <c r="AAI113" s="460"/>
      <c r="AAJ113" s="460"/>
      <c r="AAK113" s="460"/>
      <c r="AAL113" s="460"/>
      <c r="AAM113" s="460"/>
      <c r="AAN113" s="460"/>
      <c r="AAO113" s="460"/>
      <c r="AAP113" s="460"/>
      <c r="AAQ113" s="460"/>
      <c r="AAR113" s="460"/>
      <c r="AAS113" s="460"/>
      <c r="AAT113" s="460"/>
      <c r="AAU113" s="460"/>
      <c r="AAV113" s="460"/>
      <c r="AAW113" s="460"/>
      <c r="AAX113" s="460"/>
      <c r="AAY113" s="460"/>
      <c r="AAZ113" s="460"/>
      <c r="ABA113" s="460"/>
      <c r="ABB113" s="460"/>
      <c r="ABC113" s="460"/>
      <c r="ABD113" s="460"/>
      <c r="ABE113" s="460"/>
      <c r="ABF113" s="460"/>
      <c r="ABG113" s="460"/>
      <c r="ABH113" s="460"/>
      <c r="ABI113" s="460"/>
      <c r="ABJ113" s="460"/>
      <c r="ABK113" s="460"/>
      <c r="ABL113" s="460"/>
      <c r="ABM113" s="460"/>
      <c r="ABN113" s="460"/>
      <c r="ABO113" s="460"/>
      <c r="ABP113" s="460"/>
      <c r="ABQ113" s="460"/>
      <c r="ABR113" s="460"/>
      <c r="ABS113" s="460"/>
      <c r="ABT113" s="460"/>
      <c r="ABU113" s="460"/>
      <c r="ABV113" s="460"/>
      <c r="ABW113" s="460"/>
      <c r="ABX113" s="460"/>
      <c r="ABY113" s="460"/>
      <c r="ABZ113" s="460"/>
      <c r="ACA113" s="460"/>
      <c r="ACB113" s="460"/>
      <c r="ACC113" s="460"/>
      <c r="ACD113" s="460"/>
      <c r="ACE113" s="460"/>
      <c r="ACF113" s="460"/>
      <c r="ACG113" s="460"/>
      <c r="ACH113" s="460"/>
      <c r="ACI113" s="460"/>
      <c r="ACJ113" s="460"/>
      <c r="ACK113" s="460"/>
      <c r="ACL113" s="460"/>
      <c r="ACM113" s="460"/>
      <c r="ACN113" s="460"/>
      <c r="ACO113" s="460"/>
      <c r="ACP113" s="460"/>
      <c r="ACQ113" s="460"/>
      <c r="ACR113" s="460"/>
      <c r="ACS113" s="460"/>
      <c r="ACT113" s="460"/>
      <c r="ACU113" s="460"/>
      <c r="ACV113" s="460"/>
      <c r="ACW113" s="460"/>
      <c r="ACX113" s="460"/>
      <c r="ACY113" s="460"/>
      <c r="ACZ113" s="460"/>
      <c r="ADA113" s="460"/>
      <c r="ADB113" s="460"/>
      <c r="ADC113" s="460"/>
      <c r="ADD113" s="460"/>
      <c r="ADE113" s="460"/>
      <c r="ADF113" s="460"/>
      <c r="ADG113" s="460"/>
      <c r="ADH113" s="460"/>
      <c r="ADI113" s="460"/>
      <c r="ADJ113" s="460"/>
      <c r="ADK113" s="460"/>
      <c r="ADL113" s="460"/>
      <c r="ADM113" s="460"/>
      <c r="ADN113" s="460"/>
      <c r="ADO113" s="460"/>
      <c r="ADP113" s="460"/>
      <c r="ADQ113" s="460"/>
      <c r="ADR113" s="460"/>
      <c r="ADS113" s="460"/>
      <c r="ADT113" s="460"/>
      <c r="ADU113" s="460"/>
      <c r="ADV113" s="460"/>
      <c r="ADW113" s="460"/>
      <c r="ADX113" s="460"/>
      <c r="ADY113" s="460"/>
      <c r="ADZ113" s="460"/>
      <c r="AEA113" s="460"/>
      <c r="AEB113" s="460"/>
      <c r="AEC113" s="460"/>
      <c r="AED113" s="460"/>
      <c r="AEE113" s="460"/>
      <c r="AEF113" s="460"/>
      <c r="AEG113" s="460"/>
      <c r="AEH113" s="460"/>
      <c r="AEI113" s="460"/>
      <c r="AEJ113" s="460"/>
      <c r="AEK113" s="460"/>
      <c r="AEL113" s="460"/>
      <c r="AEM113" s="460"/>
      <c r="AEN113" s="460"/>
      <c r="AEO113" s="460"/>
      <c r="AEP113" s="460"/>
      <c r="AEQ113" s="460"/>
      <c r="AER113" s="460"/>
      <c r="AES113" s="460"/>
      <c r="AET113" s="460"/>
      <c r="AEU113" s="460"/>
      <c r="AEV113" s="460"/>
      <c r="AEW113" s="460"/>
      <c r="AEX113" s="460"/>
      <c r="AEY113" s="460"/>
      <c r="AEZ113" s="460"/>
      <c r="AFA113" s="460"/>
      <c r="AFB113" s="460"/>
      <c r="AFC113" s="460"/>
      <c r="AFD113" s="460"/>
      <c r="AFE113" s="460"/>
      <c r="AFF113" s="460"/>
      <c r="AFG113" s="460"/>
      <c r="AFH113" s="460"/>
      <c r="AFI113" s="460"/>
      <c r="AFJ113" s="460"/>
      <c r="AFK113" s="460"/>
      <c r="AFL113" s="460"/>
      <c r="AFM113" s="460"/>
      <c r="AFN113" s="460"/>
      <c r="AFO113" s="460"/>
      <c r="AFP113" s="460"/>
      <c r="AFQ113" s="460"/>
      <c r="AFR113" s="460"/>
      <c r="AFS113" s="460"/>
      <c r="AFT113" s="460"/>
      <c r="AFU113" s="460"/>
    </row>
    <row r="114" spans="1:853">
      <c r="A114" s="186"/>
      <c r="B114" s="187" t="s">
        <v>1235</v>
      </c>
      <c r="C114" s="188"/>
      <c r="D114" s="189"/>
      <c r="E114" s="380">
        <f>SUMIF($G$2:$BN$2,E$2,($G114:$BN114))</f>
        <v>50000</v>
      </c>
      <c r="F114" s="380">
        <f>SUMIF($G$2:$BN$2,F$2,($G114:$BN114))</f>
        <v>0</v>
      </c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>
        <v>0</v>
      </c>
      <c r="V114" s="190"/>
      <c r="W114" s="190"/>
      <c r="X114" s="190"/>
      <c r="Y114" s="190"/>
      <c r="Z114" s="190"/>
      <c r="AA114" s="190">
        <v>0</v>
      </c>
      <c r="AB114" s="190"/>
      <c r="AC114" s="190"/>
      <c r="AD114" s="190"/>
      <c r="AE114" s="190">
        <v>0</v>
      </c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>
        <v>50000</v>
      </c>
      <c r="AR114" s="190">
        <v>0</v>
      </c>
      <c r="AS114" s="190"/>
      <c r="AT114" s="190"/>
      <c r="AU114" s="190"/>
      <c r="AV114" s="190"/>
      <c r="AW114" s="190"/>
      <c r="AX114" s="190"/>
      <c r="AY114" s="190"/>
      <c r="AZ114" s="190"/>
      <c r="BA114" s="190"/>
      <c r="BB114" s="190"/>
      <c r="BC114" s="190"/>
      <c r="BD114" s="190"/>
      <c r="BE114" s="190"/>
      <c r="BF114" s="190"/>
      <c r="BG114" s="190"/>
      <c r="BH114" s="190"/>
      <c r="BI114" s="190"/>
      <c r="BJ114" s="190"/>
      <c r="BK114" s="190"/>
      <c r="BL114" s="190"/>
      <c r="BM114" s="190"/>
      <c r="BN114" s="190"/>
    </row>
    <row r="115" spans="1:853">
      <c r="A115" s="182"/>
      <c r="B115" s="191" t="s">
        <v>26</v>
      </c>
      <c r="C115" s="191"/>
      <c r="D115" s="192"/>
      <c r="E115" s="193">
        <f t="shared" ref="E115:J115" si="72">SUM(E116,E125,E130,E142,E144,E149,E154,E158)</f>
        <v>14737016.882686123</v>
      </c>
      <c r="F115" s="193">
        <f t="shared" si="72"/>
        <v>14188754.437400002</v>
      </c>
      <c r="G115" s="193">
        <f t="shared" si="72"/>
        <v>1279707.69</v>
      </c>
      <c r="H115" s="193">
        <f t="shared" si="72"/>
        <v>1439118.3826000001</v>
      </c>
      <c r="I115" s="193">
        <f t="shared" si="72"/>
        <v>363210.81</v>
      </c>
      <c r="J115" s="193">
        <f t="shared" si="72"/>
        <v>407582.77119999996</v>
      </c>
      <c r="K115" s="193">
        <f>SUM(K116,K125,K130,K142,K144,K149,K154,K158)</f>
        <v>1087215.6200000001</v>
      </c>
      <c r="L115" s="193">
        <f>SUM(L116,L125,L130,L142,L144,L149,L154,L158)</f>
        <v>849673.21759999997</v>
      </c>
      <c r="M115" s="193">
        <f t="shared" ref="M115:AA115" si="73">SUM(M116,M125,M130,M142,M144,M149,M154,M158)</f>
        <v>615361.10000000009</v>
      </c>
      <c r="N115" s="193">
        <f t="shared" si="73"/>
        <v>530934.53040000005</v>
      </c>
      <c r="O115" s="193">
        <f t="shared" si="73"/>
        <v>392082.07</v>
      </c>
      <c r="P115" s="193">
        <f t="shared" si="73"/>
        <v>473105</v>
      </c>
      <c r="Q115" s="193">
        <f t="shared" si="73"/>
        <v>564219.56000000006</v>
      </c>
      <c r="R115" s="193">
        <f t="shared" si="73"/>
        <v>412675.84899999999</v>
      </c>
      <c r="S115" s="193">
        <f t="shared" si="73"/>
        <v>779508.46</v>
      </c>
      <c r="T115" s="193">
        <f t="shared" si="73"/>
        <v>765107.3189999999</v>
      </c>
      <c r="U115" s="193">
        <f t="shared" si="73"/>
        <v>343560.08999999997</v>
      </c>
      <c r="V115" s="193">
        <f t="shared" si="73"/>
        <v>687677.24980000011</v>
      </c>
      <c r="W115" s="193">
        <f>SUM(W116,W125,W130,W142,W144,W149,W154,W158)</f>
        <v>681394.74</v>
      </c>
      <c r="X115" s="193">
        <f>SUM(X116,X125,X130,X142,X144,X149,X154,X158)</f>
        <v>664943.59759999998</v>
      </c>
      <c r="Y115" s="193">
        <f>SUM(Y116,Y125,Y130,Y142,Y144,Y149,Y154,Y158)</f>
        <v>614605.10000000009</v>
      </c>
      <c r="Z115" s="193">
        <f>SUM(Z116,Z125,Z130,Z142,Z144,Z149,Z154,Z158)</f>
        <v>501205.74960000004</v>
      </c>
      <c r="AA115" s="193">
        <f t="shared" si="73"/>
        <v>816956.79</v>
      </c>
      <c r="AB115" s="193">
        <f>SUM(AB116,AB125,AB130,AB142,AB144,AB149,AB154,AB158)</f>
        <v>742676.17420000001</v>
      </c>
      <c r="AC115" s="193">
        <f>SUM(AC116,AC125,AC130,AC142,AC144,AC149,AC154,AC158)</f>
        <v>1163827.1808430622</v>
      </c>
      <c r="AD115" s="193">
        <f>SUM(AD116,AD125,AD130,AD142,AD144,AD149,AD154,AD158)</f>
        <v>1020265.3388</v>
      </c>
      <c r="AE115" s="193">
        <f t="shared" ref="AE115:BN115" si="74">SUM(AE116,AE125,AE130,AE142,AE144,AE149,AE154,AE158)</f>
        <v>317131.27</v>
      </c>
      <c r="AF115" s="193">
        <f t="shared" si="74"/>
        <v>749379.42020000005</v>
      </c>
      <c r="AG115" s="193">
        <f t="shared" si="74"/>
        <v>569888.75</v>
      </c>
      <c r="AH115" s="193">
        <f t="shared" si="74"/>
        <v>839371.13400000019</v>
      </c>
      <c r="AI115" s="193">
        <f t="shared" si="74"/>
        <v>1141866.2</v>
      </c>
      <c r="AJ115" s="193">
        <f t="shared" si="74"/>
        <v>967808.19000000006</v>
      </c>
      <c r="AK115" s="193">
        <f t="shared" si="74"/>
        <v>901912.18184306216</v>
      </c>
      <c r="AL115" s="193">
        <f t="shared" si="74"/>
        <v>779269.33100000001</v>
      </c>
      <c r="AM115" s="193">
        <f t="shared" si="74"/>
        <v>611067.27</v>
      </c>
      <c r="AN115" s="193">
        <f t="shared" si="74"/>
        <v>848056.84939999995</v>
      </c>
      <c r="AO115" s="193">
        <f t="shared" si="74"/>
        <v>865770.08</v>
      </c>
      <c r="AP115" s="193">
        <f t="shared" si="74"/>
        <v>820904.3330000001</v>
      </c>
      <c r="AQ115" s="193">
        <f t="shared" si="74"/>
        <v>1627731.92</v>
      </c>
      <c r="AR115" s="193">
        <f t="shared" si="74"/>
        <v>689000</v>
      </c>
      <c r="AS115" s="193">
        <f t="shared" si="74"/>
        <v>0</v>
      </c>
      <c r="AT115" s="193">
        <f t="shared" si="74"/>
        <v>0</v>
      </c>
      <c r="AU115" s="193">
        <f t="shared" si="74"/>
        <v>0</v>
      </c>
      <c r="AV115" s="193">
        <f t="shared" si="74"/>
        <v>0</v>
      </c>
      <c r="AW115" s="193">
        <f t="shared" si="74"/>
        <v>0</v>
      </c>
      <c r="AX115" s="193">
        <f t="shared" si="74"/>
        <v>0</v>
      </c>
      <c r="AY115" s="193">
        <f t="shared" si="74"/>
        <v>0</v>
      </c>
      <c r="AZ115" s="193">
        <f t="shared" si="74"/>
        <v>0</v>
      </c>
      <c r="BA115" s="193">
        <f t="shared" si="74"/>
        <v>0</v>
      </c>
      <c r="BB115" s="193">
        <f t="shared" si="74"/>
        <v>0</v>
      </c>
      <c r="BC115" s="193">
        <f t="shared" si="74"/>
        <v>0</v>
      </c>
      <c r="BD115" s="193">
        <f t="shared" si="74"/>
        <v>0</v>
      </c>
      <c r="BE115" s="193">
        <f t="shared" si="74"/>
        <v>0</v>
      </c>
      <c r="BF115" s="193">
        <f t="shared" si="74"/>
        <v>0</v>
      </c>
      <c r="BG115" s="193">
        <f t="shared" si="74"/>
        <v>0</v>
      </c>
      <c r="BH115" s="193">
        <f t="shared" si="74"/>
        <v>0</v>
      </c>
      <c r="BI115" s="193">
        <f t="shared" si="74"/>
        <v>0</v>
      </c>
      <c r="BJ115" s="193">
        <f t="shared" si="74"/>
        <v>0</v>
      </c>
      <c r="BK115" s="193">
        <f t="shared" si="74"/>
        <v>0</v>
      </c>
      <c r="BL115" s="193">
        <f t="shared" si="74"/>
        <v>0</v>
      </c>
      <c r="BM115" s="193">
        <f t="shared" si="74"/>
        <v>0</v>
      </c>
      <c r="BN115" s="193">
        <f t="shared" si="74"/>
        <v>0</v>
      </c>
    </row>
    <row r="116" spans="1:853">
      <c r="A116" s="155"/>
      <c r="B116" s="158">
        <v>2.1</v>
      </c>
      <c r="C116" s="159" t="s">
        <v>27</v>
      </c>
      <c r="D116" s="160"/>
      <c r="E116" s="157">
        <f t="shared" ref="E116:J116" si="75">SUM(E117:E119,E122:E124)</f>
        <v>2711624</v>
      </c>
      <c r="F116" s="157">
        <f t="shared" si="75"/>
        <v>1021600</v>
      </c>
      <c r="G116" s="157">
        <f t="shared" si="75"/>
        <v>63860</v>
      </c>
      <c r="H116" s="157">
        <f t="shared" si="75"/>
        <v>52360</v>
      </c>
      <c r="I116" s="157">
        <f t="shared" si="75"/>
        <v>53220</v>
      </c>
      <c r="J116" s="157">
        <f t="shared" si="75"/>
        <v>35080</v>
      </c>
      <c r="K116" s="157">
        <f>SUM(K117:K119,K122:K124)</f>
        <v>125870</v>
      </c>
      <c r="L116" s="157">
        <f>SUM(L117:L119,L122:L124)</f>
        <v>37960</v>
      </c>
      <c r="M116" s="157">
        <f t="shared" ref="M116:BN116" si="76">SUM(M117:M119,M122:M124)</f>
        <v>92080</v>
      </c>
      <c r="N116" s="157">
        <f t="shared" si="76"/>
        <v>35080</v>
      </c>
      <c r="O116" s="157">
        <f t="shared" si="76"/>
        <v>29510</v>
      </c>
      <c r="P116" s="157">
        <f t="shared" si="76"/>
        <v>30760</v>
      </c>
      <c r="Q116" s="157">
        <f t="shared" si="76"/>
        <v>208818</v>
      </c>
      <c r="R116" s="157">
        <f t="shared" si="76"/>
        <v>30760</v>
      </c>
      <c r="S116" s="157">
        <f t="shared" si="76"/>
        <v>195332</v>
      </c>
      <c r="T116" s="157">
        <f t="shared" si="76"/>
        <v>35080</v>
      </c>
      <c r="U116" s="157">
        <f t="shared" si="76"/>
        <v>76520</v>
      </c>
      <c r="V116" s="157">
        <f t="shared" si="76"/>
        <v>37960</v>
      </c>
      <c r="W116" s="157">
        <f>SUM(W117:W119,W122:W124)</f>
        <v>131352</v>
      </c>
      <c r="X116" s="157">
        <f>SUM(X117:X119,X122:X124)</f>
        <v>33640</v>
      </c>
      <c r="Y116" s="157">
        <f>SUM(Y117:Y119,Y122:Y124)</f>
        <v>92080</v>
      </c>
      <c r="Z116" s="157">
        <f>SUM(Z117:Z119,Z122:Z124)</f>
        <v>30760</v>
      </c>
      <c r="AA116" s="157">
        <f t="shared" si="76"/>
        <v>123620</v>
      </c>
      <c r="AB116" s="157">
        <f t="shared" si="76"/>
        <v>42280</v>
      </c>
      <c r="AC116" s="157">
        <f>SUM(AC117:AC119,AC122:AC124)</f>
        <v>154452</v>
      </c>
      <c r="AD116" s="157">
        <f>SUM(AD117:AD119,AD122:AD124)</f>
        <v>46600</v>
      </c>
      <c r="AE116" s="157">
        <f t="shared" si="76"/>
        <v>37000</v>
      </c>
      <c r="AF116" s="157">
        <f t="shared" si="76"/>
        <v>42280</v>
      </c>
      <c r="AG116" s="157">
        <f t="shared" si="76"/>
        <v>60856</v>
      </c>
      <c r="AH116" s="157">
        <f t="shared" si="76"/>
        <v>39400</v>
      </c>
      <c r="AI116" s="157">
        <f t="shared" si="76"/>
        <v>161600</v>
      </c>
      <c r="AJ116" s="157">
        <f t="shared" si="76"/>
        <v>45160</v>
      </c>
      <c r="AK116" s="157">
        <f t="shared" si="76"/>
        <v>127344</v>
      </c>
      <c r="AL116" s="157">
        <f t="shared" si="76"/>
        <v>37960</v>
      </c>
      <c r="AM116" s="157">
        <f t="shared" si="76"/>
        <v>57650</v>
      </c>
      <c r="AN116" s="157">
        <f t="shared" si="76"/>
        <v>39400</v>
      </c>
      <c r="AO116" s="157">
        <f t="shared" si="76"/>
        <v>62200</v>
      </c>
      <c r="AP116" s="157">
        <f t="shared" si="76"/>
        <v>42280</v>
      </c>
      <c r="AQ116" s="157">
        <f t="shared" si="76"/>
        <v>858260</v>
      </c>
      <c r="AR116" s="157">
        <f t="shared" si="76"/>
        <v>326800</v>
      </c>
      <c r="AS116" s="157">
        <f t="shared" si="76"/>
        <v>0</v>
      </c>
      <c r="AT116" s="157">
        <f t="shared" si="76"/>
        <v>0</v>
      </c>
      <c r="AU116" s="157">
        <f t="shared" si="76"/>
        <v>0</v>
      </c>
      <c r="AV116" s="157">
        <f t="shared" si="76"/>
        <v>0</v>
      </c>
      <c r="AW116" s="157">
        <f t="shared" si="76"/>
        <v>0</v>
      </c>
      <c r="AX116" s="157">
        <f t="shared" si="76"/>
        <v>0</v>
      </c>
      <c r="AY116" s="157">
        <f t="shared" si="76"/>
        <v>0</v>
      </c>
      <c r="AZ116" s="157">
        <f t="shared" si="76"/>
        <v>0</v>
      </c>
      <c r="BA116" s="157">
        <f t="shared" si="76"/>
        <v>0</v>
      </c>
      <c r="BB116" s="157">
        <f t="shared" si="76"/>
        <v>0</v>
      </c>
      <c r="BC116" s="157">
        <f t="shared" si="76"/>
        <v>0</v>
      </c>
      <c r="BD116" s="157">
        <f t="shared" si="76"/>
        <v>0</v>
      </c>
      <c r="BE116" s="157">
        <f t="shared" si="76"/>
        <v>0</v>
      </c>
      <c r="BF116" s="157">
        <f t="shared" si="76"/>
        <v>0</v>
      </c>
      <c r="BG116" s="157">
        <f t="shared" si="76"/>
        <v>0</v>
      </c>
      <c r="BH116" s="157">
        <f t="shared" si="76"/>
        <v>0</v>
      </c>
      <c r="BI116" s="157">
        <f t="shared" si="76"/>
        <v>0</v>
      </c>
      <c r="BJ116" s="157">
        <f t="shared" si="76"/>
        <v>0</v>
      </c>
      <c r="BK116" s="157">
        <f t="shared" si="76"/>
        <v>0</v>
      </c>
      <c r="BL116" s="157">
        <f t="shared" si="76"/>
        <v>0</v>
      </c>
      <c r="BM116" s="157">
        <f t="shared" si="76"/>
        <v>0</v>
      </c>
      <c r="BN116" s="157">
        <f t="shared" si="76"/>
        <v>0</v>
      </c>
    </row>
    <row r="117" spans="1:853">
      <c r="A117" s="25"/>
      <c r="B117" s="26"/>
      <c r="C117" s="31" t="s">
        <v>76</v>
      </c>
      <c r="D117" s="32"/>
      <c r="E117" s="380">
        <f>SUMIF($G$2:$BN$2,E$2,($G117:$BN117))</f>
        <v>496200</v>
      </c>
      <c r="F117" s="380">
        <f>SUMIF($G$2:$BN$2,F$2,($G117:$BN117))</f>
        <v>244800</v>
      </c>
      <c r="G117" s="6">
        <v>27360</v>
      </c>
      <c r="H117" s="6">
        <v>27360</v>
      </c>
      <c r="I117" s="6">
        <v>13440</v>
      </c>
      <c r="J117" s="6">
        <v>10080</v>
      </c>
      <c r="K117" s="6">
        <v>21360</v>
      </c>
      <c r="L117" s="6">
        <v>12960</v>
      </c>
      <c r="M117" s="6">
        <v>10080</v>
      </c>
      <c r="N117" s="6">
        <v>10080</v>
      </c>
      <c r="O117" s="6">
        <v>5760</v>
      </c>
      <c r="P117" s="6">
        <v>5760</v>
      </c>
      <c r="Q117" s="6">
        <v>51840</v>
      </c>
      <c r="R117" s="6">
        <v>5760</v>
      </c>
      <c r="S117" s="6">
        <v>79200</v>
      </c>
      <c r="T117" s="6">
        <v>10080</v>
      </c>
      <c r="U117" s="6">
        <v>0</v>
      </c>
      <c r="V117" s="6">
        <v>12960</v>
      </c>
      <c r="W117" s="6">
        <v>8640</v>
      </c>
      <c r="X117" s="6">
        <v>8640</v>
      </c>
      <c r="Y117" s="6">
        <v>10080</v>
      </c>
      <c r="Z117" s="6">
        <v>5760</v>
      </c>
      <c r="AA117" s="6">
        <v>10560</v>
      </c>
      <c r="AB117" s="6">
        <v>17280</v>
      </c>
      <c r="AC117" s="6">
        <v>68400</v>
      </c>
      <c r="AD117" s="6">
        <v>21600</v>
      </c>
      <c r="AE117" s="6">
        <v>0</v>
      </c>
      <c r="AF117" s="6">
        <v>17280</v>
      </c>
      <c r="AG117" s="6">
        <v>14400</v>
      </c>
      <c r="AH117" s="6">
        <v>14400</v>
      </c>
      <c r="AI117" s="6">
        <v>86520</v>
      </c>
      <c r="AJ117" s="6">
        <v>20160</v>
      </c>
      <c r="AK117" s="6">
        <v>63360</v>
      </c>
      <c r="AL117" s="6">
        <v>12960</v>
      </c>
      <c r="AM117" s="6">
        <v>12000</v>
      </c>
      <c r="AN117" s="6">
        <v>14400</v>
      </c>
      <c r="AO117" s="6">
        <v>13200</v>
      </c>
      <c r="AP117" s="6">
        <v>17280</v>
      </c>
      <c r="AQ117" s="6">
        <v>0</v>
      </c>
      <c r="AR117" s="6">
        <v>0</v>
      </c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853">
      <c r="A118" s="25"/>
      <c r="B118" s="26"/>
      <c r="C118" s="31" t="s">
        <v>28</v>
      </c>
      <c r="D118" s="32"/>
      <c r="E118" s="380">
        <f>SUMIF($G$2:$BN$2,E$2,($G118:$BN118))</f>
        <v>1106216</v>
      </c>
      <c r="F118" s="380">
        <f>SUMIF($G$2:$BN$2,F$2,($G118:$BN118))</f>
        <v>496800</v>
      </c>
      <c r="G118" s="6">
        <v>7000</v>
      </c>
      <c r="H118" s="6">
        <v>10000</v>
      </c>
      <c r="I118" s="6">
        <v>26000</v>
      </c>
      <c r="J118" s="6">
        <v>10000</v>
      </c>
      <c r="K118" s="6">
        <v>37320</v>
      </c>
      <c r="L118" s="6">
        <v>10000</v>
      </c>
      <c r="M118" s="6">
        <v>12000</v>
      </c>
      <c r="N118" s="6">
        <v>10000</v>
      </c>
      <c r="O118" s="6">
        <v>9520</v>
      </c>
      <c r="P118" s="6">
        <v>10000</v>
      </c>
      <c r="Q118" s="6">
        <v>16500</v>
      </c>
      <c r="R118" s="6">
        <v>10000</v>
      </c>
      <c r="S118" s="6">
        <v>28152</v>
      </c>
      <c r="T118" s="6">
        <v>10000</v>
      </c>
      <c r="U118" s="6">
        <v>720</v>
      </c>
      <c r="V118" s="6">
        <v>10000</v>
      </c>
      <c r="W118" s="6">
        <v>35712</v>
      </c>
      <c r="X118" s="6">
        <v>10000</v>
      </c>
      <c r="Y118" s="6">
        <v>12000</v>
      </c>
      <c r="Z118" s="6">
        <v>10000</v>
      </c>
      <c r="AA118" s="6">
        <v>5000</v>
      </c>
      <c r="AB118" s="6">
        <v>10000</v>
      </c>
      <c r="AC118" s="6">
        <v>28152</v>
      </c>
      <c r="AD118" s="6">
        <v>10000</v>
      </c>
      <c r="AE118" s="6">
        <v>15000</v>
      </c>
      <c r="AF118" s="6">
        <v>10000</v>
      </c>
      <c r="AG118" s="6">
        <v>22456</v>
      </c>
      <c r="AH118" s="6">
        <v>10000</v>
      </c>
      <c r="AI118" s="6">
        <v>0</v>
      </c>
      <c r="AJ118" s="6">
        <v>10000</v>
      </c>
      <c r="AK118" s="6">
        <v>44184</v>
      </c>
      <c r="AL118" s="6">
        <v>10000</v>
      </c>
      <c r="AM118" s="6">
        <v>4800</v>
      </c>
      <c r="AN118" s="6">
        <v>10000</v>
      </c>
      <c r="AO118" s="6">
        <v>3800</v>
      </c>
      <c r="AP118" s="6">
        <v>10000</v>
      </c>
      <c r="AQ118" s="6">
        <v>797900</v>
      </c>
      <c r="AR118" s="6">
        <f>247680+69120</f>
        <v>316800</v>
      </c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853" s="460" customFormat="1">
      <c r="A119" s="382"/>
      <c r="B119" s="383"/>
      <c r="C119" s="384" t="s">
        <v>80</v>
      </c>
      <c r="D119" s="385"/>
      <c r="E119" s="194">
        <f t="shared" ref="E119:J119" si="77">SUM(E120:E121)</f>
        <v>1109208</v>
      </c>
      <c r="F119" s="194">
        <f t="shared" si="77"/>
        <v>280000</v>
      </c>
      <c r="G119" s="194">
        <f t="shared" si="77"/>
        <v>29500</v>
      </c>
      <c r="H119" s="194">
        <f t="shared" si="77"/>
        <v>15000</v>
      </c>
      <c r="I119" s="194">
        <f t="shared" si="77"/>
        <v>13780</v>
      </c>
      <c r="J119" s="194">
        <f t="shared" si="77"/>
        <v>15000</v>
      </c>
      <c r="K119" s="194">
        <f>SUM(K120:K121)</f>
        <v>67190</v>
      </c>
      <c r="L119" s="194">
        <f>SUM(L120:L121)</f>
        <v>15000</v>
      </c>
      <c r="M119" s="194">
        <f t="shared" ref="M119:BN119" si="78">SUM(M120:M121)</f>
        <v>70000</v>
      </c>
      <c r="N119" s="194">
        <f t="shared" si="78"/>
        <v>15000</v>
      </c>
      <c r="O119" s="194">
        <f t="shared" si="78"/>
        <v>14230</v>
      </c>
      <c r="P119" s="194">
        <f t="shared" si="78"/>
        <v>15000</v>
      </c>
      <c r="Q119" s="194">
        <f t="shared" si="78"/>
        <v>140478</v>
      </c>
      <c r="R119" s="194">
        <f t="shared" si="78"/>
        <v>15000</v>
      </c>
      <c r="S119" s="194">
        <f t="shared" si="78"/>
        <v>87980</v>
      </c>
      <c r="T119" s="194">
        <f t="shared" si="78"/>
        <v>15000</v>
      </c>
      <c r="U119" s="194">
        <f t="shared" si="78"/>
        <v>75800</v>
      </c>
      <c r="V119" s="194">
        <f t="shared" si="78"/>
        <v>15000</v>
      </c>
      <c r="W119" s="194">
        <f>SUM(W120:W121)</f>
        <v>87000</v>
      </c>
      <c r="X119" s="194">
        <f>SUM(X120:X121)</f>
        <v>15000</v>
      </c>
      <c r="Y119" s="194">
        <f>SUM(Y120:Y121)</f>
        <v>70000</v>
      </c>
      <c r="Z119" s="194">
        <f>SUM(Z120:Z121)</f>
        <v>15000</v>
      </c>
      <c r="AA119" s="194">
        <f t="shared" si="78"/>
        <v>108060</v>
      </c>
      <c r="AB119" s="194">
        <f t="shared" si="78"/>
        <v>15000</v>
      </c>
      <c r="AC119" s="194">
        <f>SUM(AC120:AC121)</f>
        <v>57900</v>
      </c>
      <c r="AD119" s="194">
        <f>SUM(AD120:AD121)</f>
        <v>15000</v>
      </c>
      <c r="AE119" s="194">
        <f t="shared" si="78"/>
        <v>22000</v>
      </c>
      <c r="AF119" s="194">
        <f t="shared" si="78"/>
        <v>15000</v>
      </c>
      <c r="AG119" s="194">
        <f t="shared" si="78"/>
        <v>24000</v>
      </c>
      <c r="AH119" s="194">
        <f t="shared" si="78"/>
        <v>15000</v>
      </c>
      <c r="AI119" s="194">
        <f t="shared" si="78"/>
        <v>75080</v>
      </c>
      <c r="AJ119" s="194">
        <f t="shared" si="78"/>
        <v>15000</v>
      </c>
      <c r="AK119" s="194">
        <f t="shared" si="78"/>
        <v>19800</v>
      </c>
      <c r="AL119" s="194">
        <f t="shared" si="78"/>
        <v>15000</v>
      </c>
      <c r="AM119" s="194">
        <f t="shared" si="78"/>
        <v>40850</v>
      </c>
      <c r="AN119" s="194">
        <f t="shared" si="78"/>
        <v>15000</v>
      </c>
      <c r="AO119" s="194">
        <f t="shared" si="78"/>
        <v>45200</v>
      </c>
      <c r="AP119" s="194">
        <f t="shared" si="78"/>
        <v>15000</v>
      </c>
      <c r="AQ119" s="194">
        <f t="shared" si="78"/>
        <v>60360</v>
      </c>
      <c r="AR119" s="194">
        <f t="shared" si="78"/>
        <v>10000</v>
      </c>
      <c r="AS119" s="194">
        <f t="shared" si="78"/>
        <v>0</v>
      </c>
      <c r="AT119" s="194">
        <f t="shared" si="78"/>
        <v>0</v>
      </c>
      <c r="AU119" s="194">
        <f t="shared" si="78"/>
        <v>0</v>
      </c>
      <c r="AV119" s="194">
        <f t="shared" si="78"/>
        <v>0</v>
      </c>
      <c r="AW119" s="194">
        <f t="shared" si="78"/>
        <v>0</v>
      </c>
      <c r="AX119" s="194">
        <f t="shared" si="78"/>
        <v>0</v>
      </c>
      <c r="AY119" s="194">
        <f t="shared" si="78"/>
        <v>0</v>
      </c>
      <c r="AZ119" s="194">
        <f t="shared" si="78"/>
        <v>0</v>
      </c>
      <c r="BA119" s="194">
        <f t="shared" si="78"/>
        <v>0</v>
      </c>
      <c r="BB119" s="194">
        <f t="shared" si="78"/>
        <v>0</v>
      </c>
      <c r="BC119" s="194">
        <f t="shared" si="78"/>
        <v>0</v>
      </c>
      <c r="BD119" s="194">
        <f t="shared" si="78"/>
        <v>0</v>
      </c>
      <c r="BE119" s="194">
        <f t="shared" si="78"/>
        <v>0</v>
      </c>
      <c r="BF119" s="194">
        <f t="shared" si="78"/>
        <v>0</v>
      </c>
      <c r="BG119" s="194">
        <f t="shared" si="78"/>
        <v>0</v>
      </c>
      <c r="BH119" s="194">
        <f t="shared" si="78"/>
        <v>0</v>
      </c>
      <c r="BI119" s="194">
        <f t="shared" si="78"/>
        <v>0</v>
      </c>
      <c r="BJ119" s="194">
        <f t="shared" si="78"/>
        <v>0</v>
      </c>
      <c r="BK119" s="194">
        <f t="shared" si="78"/>
        <v>0</v>
      </c>
      <c r="BL119" s="194">
        <f t="shared" si="78"/>
        <v>0</v>
      </c>
      <c r="BM119" s="194">
        <f t="shared" si="78"/>
        <v>0</v>
      </c>
      <c r="BN119" s="194">
        <f t="shared" si="78"/>
        <v>0</v>
      </c>
    </row>
    <row r="120" spans="1:853" s="460" customFormat="1">
      <c r="A120" s="25"/>
      <c r="B120" s="26"/>
      <c r="C120" s="23"/>
      <c r="D120" s="23" t="s">
        <v>1191</v>
      </c>
      <c r="E120" s="380">
        <f t="shared" ref="E120:F124" si="79">SUMIF($G$2:$BN$2,E$2,($G120:$BN120))</f>
        <v>575408</v>
      </c>
      <c r="F120" s="380">
        <f t="shared" si="79"/>
        <v>0</v>
      </c>
      <c r="G120" s="6">
        <v>15000</v>
      </c>
      <c r="H120" s="6">
        <v>0</v>
      </c>
      <c r="I120" s="6">
        <v>13780</v>
      </c>
      <c r="J120" s="6">
        <v>0</v>
      </c>
      <c r="K120" s="6">
        <v>42640</v>
      </c>
      <c r="L120" s="6">
        <v>0</v>
      </c>
      <c r="M120" s="6">
        <v>50000</v>
      </c>
      <c r="N120" s="6">
        <v>0</v>
      </c>
      <c r="O120" s="6">
        <v>0</v>
      </c>
      <c r="P120" s="6">
        <v>0</v>
      </c>
      <c r="Q120" s="6">
        <v>119978</v>
      </c>
      <c r="R120" s="6">
        <v>0</v>
      </c>
      <c r="S120" s="6">
        <v>19480</v>
      </c>
      <c r="T120" s="6">
        <v>0</v>
      </c>
      <c r="U120" s="6">
        <v>0</v>
      </c>
      <c r="V120" s="6">
        <v>0</v>
      </c>
      <c r="W120" s="6">
        <v>50000</v>
      </c>
      <c r="X120" s="6">
        <v>0</v>
      </c>
      <c r="Y120" s="6">
        <v>50000</v>
      </c>
      <c r="Z120" s="6">
        <v>0</v>
      </c>
      <c r="AA120" s="6">
        <v>7920</v>
      </c>
      <c r="AB120" s="6">
        <v>0</v>
      </c>
      <c r="AC120" s="6">
        <v>35000</v>
      </c>
      <c r="AD120" s="6">
        <v>0</v>
      </c>
      <c r="AE120" s="6">
        <v>14000</v>
      </c>
      <c r="AF120" s="6">
        <v>0</v>
      </c>
      <c r="AG120" s="6">
        <v>9500</v>
      </c>
      <c r="AH120" s="6">
        <v>0</v>
      </c>
      <c r="AI120" s="6">
        <v>60300</v>
      </c>
      <c r="AJ120" s="6">
        <v>0</v>
      </c>
      <c r="AK120" s="6">
        <v>0</v>
      </c>
      <c r="AL120" s="6">
        <v>0</v>
      </c>
      <c r="AM120" s="6">
        <v>20850</v>
      </c>
      <c r="AN120" s="6">
        <v>0</v>
      </c>
      <c r="AO120" s="6">
        <v>10600</v>
      </c>
      <c r="AP120" s="6">
        <v>0</v>
      </c>
      <c r="AQ120" s="6">
        <v>56360</v>
      </c>
      <c r="AR120" s="6">
        <v>0</v>
      </c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460" t="s">
        <v>150</v>
      </c>
    </row>
    <row r="121" spans="1:853" s="460" customFormat="1">
      <c r="A121" s="25"/>
      <c r="B121" s="26"/>
      <c r="C121" s="23"/>
      <c r="D121" s="23" t="s">
        <v>79</v>
      </c>
      <c r="E121" s="380">
        <f t="shared" si="79"/>
        <v>533800</v>
      </c>
      <c r="F121" s="380">
        <f t="shared" si="79"/>
        <v>280000</v>
      </c>
      <c r="G121" s="6">
        <v>14500</v>
      </c>
      <c r="H121" s="6">
        <v>15000</v>
      </c>
      <c r="I121" s="6">
        <v>0</v>
      </c>
      <c r="J121" s="6">
        <v>15000</v>
      </c>
      <c r="K121" s="6">
        <v>24550</v>
      </c>
      <c r="L121" s="6">
        <v>15000</v>
      </c>
      <c r="M121" s="6">
        <v>20000</v>
      </c>
      <c r="N121" s="6">
        <v>15000</v>
      </c>
      <c r="O121" s="6">
        <v>14230</v>
      </c>
      <c r="P121" s="6">
        <v>15000</v>
      </c>
      <c r="Q121" s="6">
        <v>20500</v>
      </c>
      <c r="R121" s="6">
        <v>15000</v>
      </c>
      <c r="S121" s="6">
        <v>68500</v>
      </c>
      <c r="T121" s="6">
        <v>15000</v>
      </c>
      <c r="U121" s="6">
        <v>75800</v>
      </c>
      <c r="V121" s="6">
        <v>15000</v>
      </c>
      <c r="W121" s="6">
        <v>37000</v>
      </c>
      <c r="X121" s="6">
        <v>15000</v>
      </c>
      <c r="Y121" s="6">
        <v>20000</v>
      </c>
      <c r="Z121" s="6">
        <v>15000</v>
      </c>
      <c r="AA121" s="6">
        <v>100140</v>
      </c>
      <c r="AB121" s="6">
        <v>15000</v>
      </c>
      <c r="AC121" s="6">
        <v>22900</v>
      </c>
      <c r="AD121" s="6">
        <v>15000</v>
      </c>
      <c r="AE121" s="6">
        <v>8000</v>
      </c>
      <c r="AF121" s="6">
        <v>15000</v>
      </c>
      <c r="AG121" s="6">
        <v>14500</v>
      </c>
      <c r="AH121" s="6">
        <v>15000</v>
      </c>
      <c r="AI121" s="6">
        <v>14780</v>
      </c>
      <c r="AJ121" s="6">
        <v>15000</v>
      </c>
      <c r="AK121" s="6">
        <v>19800</v>
      </c>
      <c r="AL121" s="6">
        <v>15000</v>
      </c>
      <c r="AM121" s="6">
        <v>20000</v>
      </c>
      <c r="AN121" s="6">
        <v>15000</v>
      </c>
      <c r="AO121" s="6">
        <v>34600</v>
      </c>
      <c r="AP121" s="6">
        <v>15000</v>
      </c>
      <c r="AQ121" s="6">
        <v>4000</v>
      </c>
      <c r="AR121" s="6">
        <v>10000</v>
      </c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853" s="474" customFormat="1">
      <c r="A122" s="168"/>
      <c r="B122" s="169"/>
      <c r="C122" s="166" t="s">
        <v>1190</v>
      </c>
      <c r="D122" s="166"/>
      <c r="E122" s="380">
        <f t="shared" si="79"/>
        <v>0</v>
      </c>
      <c r="F122" s="380">
        <f t="shared" si="79"/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460"/>
      <c r="BP122" s="460"/>
      <c r="BQ122" s="460"/>
      <c r="BR122" s="460"/>
      <c r="BS122" s="460"/>
      <c r="BT122" s="460"/>
      <c r="BU122" s="460"/>
      <c r="BV122" s="460"/>
      <c r="BW122" s="460"/>
      <c r="BX122" s="460"/>
      <c r="BY122" s="460"/>
      <c r="BZ122" s="460"/>
      <c r="CA122" s="460"/>
      <c r="CB122" s="460"/>
      <c r="CC122" s="460"/>
      <c r="CD122" s="460"/>
      <c r="CE122" s="460"/>
      <c r="CF122" s="460"/>
      <c r="CG122" s="460"/>
      <c r="CH122" s="460"/>
      <c r="CI122" s="460"/>
      <c r="CJ122" s="460"/>
      <c r="CK122" s="460"/>
      <c r="CL122" s="460"/>
      <c r="CM122" s="460"/>
      <c r="CN122" s="460"/>
      <c r="CO122" s="460"/>
      <c r="CP122" s="460"/>
      <c r="CQ122" s="460"/>
      <c r="CR122" s="460"/>
      <c r="CS122" s="460"/>
      <c r="CT122" s="460"/>
      <c r="CU122" s="460"/>
      <c r="CV122" s="460"/>
      <c r="CW122" s="460"/>
      <c r="CX122" s="460"/>
      <c r="CY122" s="460"/>
      <c r="CZ122" s="460"/>
      <c r="DA122" s="460"/>
      <c r="DB122" s="460"/>
      <c r="DC122" s="460"/>
      <c r="DD122" s="460"/>
      <c r="DE122" s="460"/>
      <c r="DF122" s="460"/>
      <c r="DG122" s="460"/>
      <c r="DH122" s="460"/>
      <c r="DI122" s="460"/>
      <c r="DJ122" s="460"/>
      <c r="DK122" s="460"/>
      <c r="DL122" s="460"/>
      <c r="DM122" s="460"/>
      <c r="DN122" s="460"/>
      <c r="DO122" s="460"/>
      <c r="DP122" s="460"/>
      <c r="DQ122" s="460"/>
      <c r="DR122" s="460"/>
      <c r="DS122" s="460"/>
      <c r="DT122" s="460"/>
      <c r="DU122" s="460"/>
      <c r="DV122" s="460"/>
      <c r="DW122" s="460"/>
      <c r="DX122" s="460"/>
      <c r="DY122" s="460"/>
      <c r="DZ122" s="460"/>
      <c r="EA122" s="460"/>
      <c r="EB122" s="460"/>
      <c r="EC122" s="460"/>
      <c r="ED122" s="460"/>
      <c r="EE122" s="460"/>
      <c r="EF122" s="460"/>
      <c r="EG122" s="460"/>
      <c r="EH122" s="460"/>
      <c r="EI122" s="460"/>
      <c r="EJ122" s="460"/>
      <c r="EK122" s="460"/>
      <c r="EL122" s="460"/>
      <c r="EM122" s="460"/>
      <c r="EN122" s="460"/>
      <c r="EO122" s="460"/>
      <c r="EP122" s="460"/>
      <c r="EQ122" s="460"/>
      <c r="ER122" s="460"/>
      <c r="ES122" s="460"/>
      <c r="ET122" s="460"/>
      <c r="EU122" s="460"/>
      <c r="EV122" s="460"/>
      <c r="EW122" s="460"/>
      <c r="EX122" s="460"/>
      <c r="EY122" s="460"/>
      <c r="EZ122" s="460"/>
      <c r="FA122" s="460"/>
      <c r="FB122" s="460"/>
      <c r="FC122" s="460"/>
      <c r="FD122" s="460"/>
      <c r="FE122" s="460"/>
      <c r="FF122" s="460"/>
      <c r="FG122" s="460"/>
      <c r="FH122" s="460"/>
      <c r="FI122" s="460"/>
      <c r="FJ122" s="460"/>
      <c r="FK122" s="460"/>
      <c r="FL122" s="460"/>
      <c r="FM122" s="460"/>
      <c r="FN122" s="460"/>
      <c r="FO122" s="460"/>
      <c r="FP122" s="460"/>
      <c r="FQ122" s="460"/>
      <c r="FR122" s="460"/>
      <c r="FS122" s="460"/>
      <c r="FT122" s="460"/>
      <c r="FU122" s="460"/>
      <c r="FV122" s="460"/>
      <c r="FW122" s="460"/>
      <c r="FX122" s="460"/>
      <c r="FY122" s="460"/>
      <c r="FZ122" s="460"/>
      <c r="GA122" s="460"/>
      <c r="GB122" s="460"/>
      <c r="GC122" s="460"/>
      <c r="GD122" s="460"/>
      <c r="GE122" s="460"/>
      <c r="GF122" s="460"/>
      <c r="GG122" s="460"/>
      <c r="GH122" s="460"/>
      <c r="GI122" s="460"/>
      <c r="GJ122" s="460"/>
      <c r="GK122" s="460"/>
      <c r="GL122" s="460"/>
      <c r="GM122" s="460"/>
      <c r="GN122" s="460"/>
      <c r="GO122" s="460"/>
      <c r="GP122" s="460"/>
      <c r="GQ122" s="460"/>
      <c r="GR122" s="460"/>
      <c r="GS122" s="460"/>
      <c r="GT122" s="460"/>
      <c r="GU122" s="460"/>
      <c r="GV122" s="460"/>
      <c r="GW122" s="460"/>
      <c r="GX122" s="460"/>
      <c r="GY122" s="460"/>
      <c r="GZ122" s="460"/>
      <c r="HA122" s="460"/>
      <c r="HB122" s="460"/>
      <c r="HC122" s="460"/>
      <c r="HD122" s="460"/>
      <c r="HE122" s="460"/>
      <c r="HF122" s="460"/>
      <c r="HG122" s="460"/>
      <c r="HH122" s="460"/>
      <c r="HI122" s="460"/>
      <c r="HJ122" s="460"/>
      <c r="HK122" s="460"/>
      <c r="HL122" s="460"/>
      <c r="HM122" s="460"/>
      <c r="HN122" s="460"/>
      <c r="HO122" s="460"/>
      <c r="HP122" s="460"/>
      <c r="HQ122" s="460"/>
      <c r="HR122" s="460"/>
      <c r="HS122" s="460"/>
      <c r="HT122" s="460"/>
      <c r="HU122" s="460"/>
      <c r="HV122" s="460"/>
      <c r="HW122" s="460"/>
      <c r="HX122" s="460"/>
      <c r="HY122" s="460"/>
      <c r="HZ122" s="460"/>
      <c r="IA122" s="460"/>
      <c r="IB122" s="460"/>
      <c r="IC122" s="460"/>
      <c r="ID122" s="460"/>
      <c r="IE122" s="460"/>
      <c r="IF122" s="460"/>
      <c r="IG122" s="460"/>
      <c r="IH122" s="460"/>
      <c r="II122" s="460"/>
      <c r="IJ122" s="460"/>
      <c r="IK122" s="460"/>
      <c r="IL122" s="460"/>
      <c r="IM122" s="460"/>
      <c r="IN122" s="460"/>
      <c r="IO122" s="460"/>
      <c r="IP122" s="460"/>
      <c r="IQ122" s="460"/>
      <c r="IR122" s="460"/>
      <c r="IS122" s="460"/>
      <c r="IT122" s="460"/>
      <c r="IU122" s="460"/>
      <c r="IV122" s="460"/>
      <c r="IW122" s="460"/>
      <c r="IX122" s="460"/>
      <c r="IY122" s="460"/>
      <c r="IZ122" s="460"/>
      <c r="JA122" s="460"/>
      <c r="JB122" s="460"/>
      <c r="JC122" s="460"/>
      <c r="JD122" s="460"/>
      <c r="JE122" s="460"/>
      <c r="JF122" s="460"/>
      <c r="JG122" s="460"/>
      <c r="JH122" s="460"/>
      <c r="JI122" s="460"/>
      <c r="JJ122" s="460"/>
      <c r="JK122" s="460"/>
      <c r="JL122" s="460"/>
      <c r="JM122" s="460"/>
      <c r="JN122" s="460"/>
      <c r="JO122" s="460"/>
      <c r="JP122" s="460"/>
      <c r="JQ122" s="460"/>
      <c r="JR122" s="460"/>
      <c r="JS122" s="460"/>
      <c r="JT122" s="460"/>
      <c r="JU122" s="460"/>
      <c r="JV122" s="460"/>
      <c r="JW122" s="460"/>
      <c r="JX122" s="460"/>
      <c r="JY122" s="460"/>
      <c r="JZ122" s="460"/>
      <c r="KA122" s="460"/>
      <c r="KB122" s="460"/>
      <c r="KC122" s="460"/>
      <c r="KD122" s="460"/>
      <c r="KE122" s="460"/>
      <c r="KF122" s="460"/>
      <c r="KG122" s="460"/>
      <c r="KH122" s="460"/>
      <c r="KI122" s="460"/>
      <c r="KJ122" s="460"/>
      <c r="KK122" s="460"/>
      <c r="KL122" s="460"/>
      <c r="KM122" s="460"/>
      <c r="KN122" s="460"/>
      <c r="KO122" s="460"/>
      <c r="KP122" s="460"/>
      <c r="KQ122" s="460"/>
      <c r="KR122" s="460"/>
      <c r="KS122" s="460"/>
      <c r="KT122" s="460"/>
      <c r="KU122" s="460"/>
      <c r="KV122" s="460"/>
      <c r="KW122" s="460"/>
      <c r="KX122" s="460"/>
      <c r="KY122" s="460"/>
      <c r="KZ122" s="460"/>
      <c r="LA122" s="460"/>
      <c r="LB122" s="460"/>
      <c r="LC122" s="460"/>
      <c r="LD122" s="460"/>
      <c r="LE122" s="460"/>
      <c r="LF122" s="460"/>
      <c r="LG122" s="460"/>
      <c r="LH122" s="460"/>
      <c r="LI122" s="460"/>
      <c r="LJ122" s="460"/>
      <c r="LK122" s="460"/>
      <c r="LL122" s="460"/>
      <c r="LM122" s="460"/>
      <c r="LN122" s="460"/>
      <c r="LO122" s="460"/>
      <c r="LP122" s="460"/>
      <c r="LQ122" s="460"/>
      <c r="LR122" s="460"/>
      <c r="LS122" s="460"/>
      <c r="LT122" s="460"/>
      <c r="LU122" s="460"/>
      <c r="LV122" s="460"/>
      <c r="LW122" s="460"/>
      <c r="LX122" s="460"/>
      <c r="LY122" s="460"/>
      <c r="LZ122" s="460"/>
      <c r="MA122" s="460"/>
      <c r="MB122" s="460"/>
      <c r="MC122" s="460"/>
      <c r="MD122" s="460"/>
      <c r="ME122" s="460"/>
      <c r="MF122" s="460"/>
      <c r="MG122" s="460"/>
      <c r="MH122" s="460"/>
      <c r="MI122" s="460"/>
      <c r="MJ122" s="460"/>
      <c r="MK122" s="460"/>
      <c r="ML122" s="460"/>
      <c r="MM122" s="460"/>
      <c r="MN122" s="460"/>
      <c r="MO122" s="460"/>
      <c r="MP122" s="460"/>
      <c r="MQ122" s="460"/>
      <c r="MR122" s="460"/>
      <c r="MS122" s="460"/>
      <c r="MT122" s="460"/>
      <c r="MU122" s="460"/>
      <c r="MV122" s="460"/>
      <c r="MW122" s="460"/>
      <c r="MX122" s="460"/>
      <c r="MY122" s="460"/>
      <c r="MZ122" s="460"/>
      <c r="NA122" s="460"/>
      <c r="NB122" s="460"/>
      <c r="NC122" s="460"/>
      <c r="ND122" s="460"/>
      <c r="NE122" s="460"/>
      <c r="NF122" s="460"/>
      <c r="NG122" s="460"/>
      <c r="NH122" s="460"/>
      <c r="NI122" s="460"/>
      <c r="NJ122" s="460"/>
      <c r="NK122" s="460"/>
      <c r="NL122" s="460"/>
      <c r="NM122" s="460"/>
      <c r="NN122" s="460"/>
      <c r="NO122" s="460"/>
      <c r="NP122" s="460"/>
      <c r="NQ122" s="460"/>
      <c r="NR122" s="460"/>
      <c r="NS122" s="460"/>
      <c r="NT122" s="460"/>
      <c r="NU122" s="460"/>
      <c r="NV122" s="460"/>
      <c r="NW122" s="460"/>
      <c r="NX122" s="460"/>
      <c r="NY122" s="460"/>
      <c r="NZ122" s="460"/>
      <c r="OA122" s="460"/>
      <c r="OB122" s="460"/>
      <c r="OC122" s="460"/>
      <c r="OD122" s="460"/>
      <c r="OE122" s="460"/>
      <c r="OF122" s="460"/>
      <c r="OG122" s="460"/>
      <c r="OH122" s="460"/>
      <c r="OI122" s="460"/>
      <c r="OJ122" s="460"/>
      <c r="OK122" s="460"/>
      <c r="OL122" s="460"/>
      <c r="OM122" s="460"/>
      <c r="ON122" s="460"/>
      <c r="OO122" s="460"/>
      <c r="OP122" s="460"/>
      <c r="OQ122" s="460"/>
      <c r="OR122" s="460"/>
      <c r="OS122" s="460"/>
      <c r="OT122" s="460"/>
      <c r="OU122" s="460"/>
      <c r="OV122" s="460"/>
      <c r="OW122" s="460"/>
      <c r="OX122" s="460"/>
      <c r="OY122" s="460"/>
      <c r="OZ122" s="460"/>
      <c r="PA122" s="460"/>
      <c r="PB122" s="460"/>
      <c r="PC122" s="460"/>
      <c r="PD122" s="460"/>
      <c r="PE122" s="460"/>
      <c r="PF122" s="460"/>
      <c r="PG122" s="460"/>
      <c r="PH122" s="460"/>
      <c r="PI122" s="460"/>
      <c r="PJ122" s="460"/>
      <c r="PK122" s="460"/>
      <c r="PL122" s="460"/>
      <c r="PM122" s="460"/>
      <c r="PN122" s="460"/>
      <c r="PO122" s="460"/>
      <c r="PP122" s="460"/>
      <c r="PQ122" s="460"/>
      <c r="PR122" s="460"/>
      <c r="PS122" s="460"/>
      <c r="PT122" s="460"/>
      <c r="PU122" s="460"/>
      <c r="PV122" s="460"/>
      <c r="PW122" s="460"/>
      <c r="PX122" s="460"/>
      <c r="PY122" s="460"/>
      <c r="PZ122" s="460"/>
      <c r="QA122" s="460"/>
      <c r="QB122" s="460"/>
      <c r="QC122" s="460"/>
      <c r="QD122" s="460"/>
      <c r="QE122" s="460"/>
      <c r="QF122" s="460"/>
      <c r="QG122" s="460"/>
      <c r="QH122" s="460"/>
      <c r="QI122" s="460"/>
      <c r="QJ122" s="460"/>
      <c r="QK122" s="460"/>
      <c r="QL122" s="460"/>
      <c r="QM122" s="460"/>
      <c r="QN122" s="460"/>
      <c r="QO122" s="460"/>
      <c r="QP122" s="460"/>
      <c r="QQ122" s="460"/>
      <c r="QR122" s="460"/>
      <c r="QS122" s="460"/>
      <c r="QT122" s="460"/>
      <c r="QU122" s="460"/>
      <c r="QV122" s="460"/>
      <c r="QW122" s="460"/>
      <c r="QX122" s="460"/>
      <c r="QY122" s="460"/>
      <c r="QZ122" s="460"/>
      <c r="RA122" s="460"/>
      <c r="RB122" s="460"/>
      <c r="RC122" s="460"/>
      <c r="RD122" s="460"/>
      <c r="RE122" s="460"/>
      <c r="RF122" s="460"/>
      <c r="RG122" s="460"/>
      <c r="RH122" s="460"/>
      <c r="RI122" s="460"/>
      <c r="RJ122" s="460"/>
      <c r="RK122" s="460"/>
      <c r="RL122" s="460"/>
      <c r="RM122" s="460"/>
      <c r="RN122" s="460"/>
      <c r="RO122" s="460"/>
      <c r="RP122" s="460"/>
      <c r="RQ122" s="460"/>
      <c r="RR122" s="460"/>
      <c r="RS122" s="460"/>
      <c r="RT122" s="460"/>
      <c r="RU122" s="460"/>
      <c r="RV122" s="460"/>
      <c r="RW122" s="460"/>
      <c r="RX122" s="460"/>
      <c r="RY122" s="460"/>
      <c r="RZ122" s="460"/>
      <c r="SA122" s="460"/>
      <c r="SB122" s="460"/>
      <c r="SC122" s="460"/>
      <c r="SD122" s="460"/>
      <c r="SE122" s="460"/>
      <c r="SF122" s="460"/>
      <c r="SG122" s="460"/>
      <c r="SH122" s="460"/>
      <c r="SI122" s="460"/>
      <c r="SJ122" s="460"/>
      <c r="SK122" s="460"/>
      <c r="SL122" s="460"/>
      <c r="SM122" s="460"/>
      <c r="SN122" s="460"/>
      <c r="SO122" s="460"/>
      <c r="SP122" s="460"/>
      <c r="SQ122" s="460"/>
      <c r="SR122" s="460"/>
      <c r="SS122" s="460"/>
      <c r="ST122" s="460"/>
      <c r="SU122" s="460"/>
      <c r="SV122" s="460"/>
      <c r="SW122" s="460"/>
      <c r="SX122" s="460"/>
      <c r="SY122" s="460"/>
      <c r="SZ122" s="460"/>
      <c r="TA122" s="460"/>
      <c r="TB122" s="460"/>
      <c r="TC122" s="460"/>
      <c r="TD122" s="460"/>
      <c r="TE122" s="460"/>
      <c r="TF122" s="460"/>
      <c r="TG122" s="460"/>
      <c r="TH122" s="460"/>
      <c r="TI122" s="460"/>
      <c r="TJ122" s="460"/>
      <c r="TK122" s="460"/>
      <c r="TL122" s="460"/>
      <c r="TM122" s="460"/>
      <c r="TN122" s="460"/>
      <c r="TO122" s="460"/>
      <c r="TP122" s="460"/>
      <c r="TQ122" s="460"/>
      <c r="TR122" s="460"/>
      <c r="TS122" s="460"/>
      <c r="TT122" s="460"/>
      <c r="TU122" s="460"/>
      <c r="TV122" s="460"/>
      <c r="TW122" s="460"/>
      <c r="TX122" s="460"/>
      <c r="TY122" s="460"/>
      <c r="TZ122" s="460"/>
      <c r="UA122" s="460"/>
      <c r="UB122" s="460"/>
      <c r="UC122" s="460"/>
      <c r="UD122" s="460"/>
      <c r="UE122" s="460"/>
      <c r="UF122" s="460"/>
      <c r="UG122" s="460"/>
      <c r="UH122" s="460"/>
      <c r="UI122" s="460"/>
      <c r="UJ122" s="460"/>
      <c r="UK122" s="460"/>
      <c r="UL122" s="460"/>
      <c r="UM122" s="460"/>
      <c r="UN122" s="460"/>
      <c r="UO122" s="460"/>
      <c r="UP122" s="460"/>
      <c r="UQ122" s="460"/>
      <c r="UR122" s="460"/>
      <c r="US122" s="460"/>
      <c r="UT122" s="460"/>
      <c r="UU122" s="460"/>
      <c r="UV122" s="460"/>
      <c r="UW122" s="460"/>
      <c r="UX122" s="460"/>
      <c r="UY122" s="460"/>
      <c r="UZ122" s="460"/>
      <c r="VA122" s="460"/>
      <c r="VB122" s="460"/>
      <c r="VC122" s="460"/>
      <c r="VD122" s="460"/>
      <c r="VE122" s="460"/>
      <c r="VF122" s="460"/>
      <c r="VG122" s="460"/>
      <c r="VH122" s="460"/>
      <c r="VI122" s="460"/>
      <c r="VJ122" s="460"/>
      <c r="VK122" s="460"/>
      <c r="VL122" s="460"/>
      <c r="VM122" s="460"/>
      <c r="VN122" s="460"/>
      <c r="VO122" s="460"/>
      <c r="VP122" s="460"/>
      <c r="VQ122" s="460"/>
      <c r="VR122" s="460"/>
      <c r="VS122" s="460"/>
      <c r="VT122" s="460"/>
      <c r="VU122" s="460"/>
      <c r="VV122" s="460"/>
      <c r="VW122" s="460"/>
      <c r="VX122" s="460"/>
      <c r="VY122" s="460"/>
      <c r="VZ122" s="460"/>
      <c r="WA122" s="460"/>
      <c r="WB122" s="460"/>
      <c r="WC122" s="460"/>
      <c r="WD122" s="460"/>
      <c r="WE122" s="460"/>
      <c r="WF122" s="460"/>
      <c r="WG122" s="460"/>
      <c r="WH122" s="460"/>
      <c r="WI122" s="460"/>
      <c r="WJ122" s="460"/>
      <c r="WK122" s="460"/>
      <c r="WL122" s="460"/>
      <c r="WM122" s="460"/>
      <c r="WN122" s="460"/>
      <c r="WO122" s="460"/>
      <c r="WP122" s="460"/>
      <c r="WQ122" s="460"/>
      <c r="WR122" s="460"/>
      <c r="WS122" s="460"/>
      <c r="WT122" s="460"/>
      <c r="WU122" s="460"/>
      <c r="WV122" s="460"/>
      <c r="WW122" s="460"/>
      <c r="WX122" s="460"/>
      <c r="WY122" s="460"/>
      <c r="WZ122" s="460"/>
      <c r="XA122" s="460"/>
      <c r="XB122" s="460"/>
      <c r="XC122" s="460"/>
      <c r="XD122" s="460"/>
      <c r="XE122" s="460"/>
      <c r="XF122" s="460"/>
      <c r="XG122" s="460"/>
      <c r="XH122" s="460"/>
      <c r="XI122" s="460"/>
      <c r="XJ122" s="460"/>
      <c r="XK122" s="460"/>
      <c r="XL122" s="460"/>
      <c r="XM122" s="460"/>
      <c r="XN122" s="460"/>
      <c r="XO122" s="460"/>
      <c r="XP122" s="460"/>
      <c r="XQ122" s="460"/>
      <c r="XR122" s="460"/>
      <c r="XS122" s="460"/>
      <c r="XT122" s="460"/>
      <c r="XU122" s="460"/>
      <c r="XV122" s="460"/>
      <c r="XW122" s="460"/>
      <c r="XX122" s="460"/>
      <c r="XY122" s="460"/>
      <c r="XZ122" s="460"/>
      <c r="YA122" s="460"/>
      <c r="YB122" s="460"/>
      <c r="YC122" s="460"/>
      <c r="YD122" s="460"/>
      <c r="YE122" s="460"/>
      <c r="YF122" s="460"/>
      <c r="YG122" s="460"/>
      <c r="YH122" s="460"/>
      <c r="YI122" s="460"/>
      <c r="YJ122" s="460"/>
      <c r="YK122" s="460"/>
      <c r="YL122" s="460"/>
      <c r="YM122" s="460"/>
      <c r="YN122" s="460"/>
      <c r="YO122" s="460"/>
      <c r="YP122" s="460"/>
      <c r="YQ122" s="460"/>
      <c r="YR122" s="460"/>
      <c r="YS122" s="460"/>
      <c r="YT122" s="460"/>
      <c r="YU122" s="460"/>
      <c r="YV122" s="460"/>
      <c r="YW122" s="460"/>
      <c r="YX122" s="460"/>
      <c r="YY122" s="460"/>
      <c r="YZ122" s="460"/>
      <c r="ZA122" s="460"/>
      <c r="ZB122" s="460"/>
      <c r="ZC122" s="460"/>
      <c r="ZD122" s="460"/>
      <c r="ZE122" s="460"/>
      <c r="ZF122" s="460"/>
      <c r="ZG122" s="460"/>
      <c r="ZH122" s="460"/>
      <c r="ZI122" s="460"/>
      <c r="ZJ122" s="460"/>
      <c r="ZK122" s="460"/>
      <c r="ZL122" s="460"/>
      <c r="ZM122" s="460"/>
      <c r="ZN122" s="460"/>
      <c r="ZO122" s="460"/>
      <c r="ZP122" s="460"/>
      <c r="ZQ122" s="460"/>
      <c r="ZR122" s="460"/>
      <c r="ZS122" s="460"/>
      <c r="ZT122" s="460"/>
      <c r="ZU122" s="460"/>
      <c r="ZV122" s="460"/>
      <c r="ZW122" s="460"/>
      <c r="ZX122" s="460"/>
      <c r="ZY122" s="460"/>
      <c r="ZZ122" s="460"/>
      <c r="AAA122" s="460"/>
      <c r="AAB122" s="460"/>
      <c r="AAC122" s="460"/>
      <c r="AAD122" s="460"/>
      <c r="AAE122" s="460"/>
      <c r="AAF122" s="460"/>
      <c r="AAG122" s="460"/>
      <c r="AAH122" s="460"/>
      <c r="AAI122" s="460"/>
      <c r="AAJ122" s="460"/>
      <c r="AAK122" s="460"/>
      <c r="AAL122" s="460"/>
      <c r="AAM122" s="460"/>
      <c r="AAN122" s="460"/>
      <c r="AAO122" s="460"/>
      <c r="AAP122" s="460"/>
      <c r="AAQ122" s="460"/>
      <c r="AAR122" s="460"/>
      <c r="AAS122" s="460"/>
      <c r="AAT122" s="460"/>
      <c r="AAU122" s="460"/>
      <c r="AAV122" s="460"/>
      <c r="AAW122" s="460"/>
      <c r="AAX122" s="460"/>
      <c r="AAY122" s="460"/>
      <c r="AAZ122" s="460"/>
      <c r="ABA122" s="460"/>
      <c r="ABB122" s="460"/>
      <c r="ABC122" s="460"/>
      <c r="ABD122" s="460"/>
      <c r="ABE122" s="460"/>
      <c r="ABF122" s="460"/>
      <c r="ABG122" s="460"/>
      <c r="ABH122" s="460"/>
      <c r="ABI122" s="460"/>
      <c r="ABJ122" s="460"/>
      <c r="ABK122" s="460"/>
      <c r="ABL122" s="460"/>
      <c r="ABM122" s="460"/>
      <c r="ABN122" s="460"/>
      <c r="ABO122" s="460"/>
      <c r="ABP122" s="460"/>
      <c r="ABQ122" s="460"/>
      <c r="ABR122" s="460"/>
      <c r="ABS122" s="460"/>
      <c r="ABT122" s="460"/>
      <c r="ABU122" s="460"/>
      <c r="ABV122" s="460"/>
      <c r="ABW122" s="460"/>
      <c r="ABX122" s="460"/>
      <c r="ABY122" s="460"/>
      <c r="ABZ122" s="460"/>
      <c r="ACA122" s="460"/>
      <c r="ACB122" s="460"/>
      <c r="ACC122" s="460"/>
      <c r="ACD122" s="460"/>
      <c r="ACE122" s="460"/>
      <c r="ACF122" s="460"/>
      <c r="ACG122" s="460"/>
      <c r="ACH122" s="460"/>
      <c r="ACI122" s="460"/>
      <c r="ACJ122" s="460"/>
      <c r="ACK122" s="460"/>
      <c r="ACL122" s="460"/>
      <c r="ACM122" s="460"/>
      <c r="ACN122" s="460"/>
      <c r="ACO122" s="460"/>
      <c r="ACP122" s="460"/>
      <c r="ACQ122" s="460"/>
      <c r="ACR122" s="460"/>
      <c r="ACS122" s="460"/>
      <c r="ACT122" s="460"/>
      <c r="ACU122" s="460"/>
      <c r="ACV122" s="460"/>
      <c r="ACW122" s="460"/>
      <c r="ACX122" s="460"/>
      <c r="ACY122" s="460"/>
      <c r="ACZ122" s="460"/>
      <c r="ADA122" s="460"/>
      <c r="ADB122" s="460"/>
      <c r="ADC122" s="460"/>
      <c r="ADD122" s="460"/>
      <c r="ADE122" s="460"/>
      <c r="ADF122" s="460"/>
      <c r="ADG122" s="460"/>
      <c r="ADH122" s="460"/>
      <c r="ADI122" s="460"/>
      <c r="ADJ122" s="460"/>
      <c r="ADK122" s="460"/>
      <c r="ADL122" s="460"/>
      <c r="ADM122" s="460"/>
      <c r="ADN122" s="460"/>
      <c r="ADO122" s="460"/>
      <c r="ADP122" s="460"/>
      <c r="ADQ122" s="460"/>
      <c r="ADR122" s="460"/>
      <c r="ADS122" s="460"/>
      <c r="ADT122" s="460"/>
      <c r="ADU122" s="460"/>
      <c r="ADV122" s="460"/>
      <c r="ADW122" s="460"/>
      <c r="ADX122" s="460"/>
      <c r="ADY122" s="460"/>
      <c r="ADZ122" s="460"/>
      <c r="AEA122" s="460"/>
      <c r="AEB122" s="460"/>
      <c r="AEC122" s="460"/>
      <c r="AED122" s="460"/>
      <c r="AEE122" s="460"/>
      <c r="AEF122" s="460"/>
      <c r="AEG122" s="460"/>
      <c r="AEH122" s="460"/>
      <c r="AEI122" s="460"/>
      <c r="AEJ122" s="460"/>
      <c r="AEK122" s="460"/>
      <c r="AEL122" s="460"/>
      <c r="AEM122" s="460"/>
      <c r="AEN122" s="460"/>
      <c r="AEO122" s="460"/>
      <c r="AEP122" s="460"/>
      <c r="AEQ122" s="460"/>
      <c r="AER122" s="460"/>
      <c r="AES122" s="460"/>
      <c r="AET122" s="460"/>
      <c r="AEU122" s="460"/>
      <c r="AEV122" s="460"/>
      <c r="AEW122" s="460"/>
      <c r="AEX122" s="460"/>
      <c r="AEY122" s="460"/>
      <c r="AEZ122" s="460"/>
      <c r="AFA122" s="460"/>
      <c r="AFB122" s="460"/>
      <c r="AFC122" s="460"/>
      <c r="AFD122" s="460"/>
      <c r="AFE122" s="460"/>
      <c r="AFF122" s="460"/>
      <c r="AFG122" s="460"/>
      <c r="AFH122" s="460"/>
      <c r="AFI122" s="460"/>
      <c r="AFJ122" s="460"/>
      <c r="AFK122" s="460"/>
      <c r="AFL122" s="460"/>
      <c r="AFM122" s="460"/>
      <c r="AFN122" s="460"/>
      <c r="AFO122" s="460"/>
      <c r="AFP122" s="460"/>
      <c r="AFQ122" s="460"/>
      <c r="AFR122" s="460"/>
      <c r="AFS122" s="460"/>
      <c r="AFT122" s="460"/>
      <c r="AFU122" s="460"/>
    </row>
    <row r="123" spans="1:853" s="475" customFormat="1">
      <c r="A123" s="25"/>
      <c r="B123" s="26"/>
      <c r="C123" s="31" t="s">
        <v>29</v>
      </c>
      <c r="D123" s="23"/>
      <c r="E123" s="380">
        <f t="shared" si="79"/>
        <v>0</v>
      </c>
      <c r="F123" s="380">
        <f t="shared" si="79"/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460"/>
      <c r="BP123" s="460"/>
      <c r="BQ123" s="460"/>
      <c r="BR123" s="460"/>
      <c r="BS123" s="460"/>
      <c r="BT123" s="460"/>
      <c r="BU123" s="460"/>
      <c r="BV123" s="460"/>
      <c r="BW123" s="460"/>
      <c r="BX123" s="460"/>
      <c r="BY123" s="460"/>
      <c r="BZ123" s="460"/>
      <c r="CA123" s="460"/>
      <c r="CB123" s="460"/>
      <c r="CC123" s="460"/>
      <c r="CD123" s="460"/>
      <c r="CE123" s="460"/>
      <c r="CF123" s="460"/>
      <c r="CG123" s="460"/>
      <c r="CH123" s="460"/>
      <c r="CI123" s="460"/>
      <c r="CJ123" s="460"/>
      <c r="CK123" s="460"/>
      <c r="CL123" s="460"/>
      <c r="CM123" s="460"/>
      <c r="CN123" s="460"/>
      <c r="CO123" s="460"/>
      <c r="CP123" s="460"/>
      <c r="CQ123" s="460"/>
      <c r="CR123" s="460"/>
      <c r="CS123" s="460"/>
      <c r="CT123" s="460"/>
      <c r="CU123" s="460"/>
      <c r="CV123" s="460"/>
      <c r="CW123" s="460"/>
      <c r="CX123" s="460"/>
      <c r="CY123" s="460"/>
      <c r="CZ123" s="460"/>
      <c r="DA123" s="460"/>
      <c r="DB123" s="460"/>
      <c r="DC123" s="460"/>
      <c r="DD123" s="460"/>
      <c r="DE123" s="460"/>
      <c r="DF123" s="460"/>
      <c r="DG123" s="460"/>
      <c r="DH123" s="460"/>
      <c r="DI123" s="460"/>
      <c r="DJ123" s="460"/>
      <c r="DK123" s="460"/>
      <c r="DL123" s="460"/>
      <c r="DM123" s="460"/>
      <c r="DN123" s="460"/>
      <c r="DO123" s="460"/>
      <c r="DP123" s="460"/>
      <c r="DQ123" s="460"/>
      <c r="DR123" s="460"/>
      <c r="DS123" s="460"/>
      <c r="DT123" s="460"/>
      <c r="DU123" s="460"/>
      <c r="DV123" s="460"/>
      <c r="DW123" s="460"/>
      <c r="DX123" s="460"/>
      <c r="DY123" s="460"/>
      <c r="DZ123" s="460"/>
      <c r="EA123" s="460"/>
      <c r="EB123" s="460"/>
      <c r="EC123" s="460"/>
      <c r="ED123" s="460"/>
      <c r="EE123" s="460"/>
      <c r="EF123" s="460"/>
      <c r="EG123" s="460"/>
      <c r="EH123" s="460"/>
      <c r="EI123" s="460"/>
      <c r="EJ123" s="460"/>
      <c r="EK123" s="460"/>
      <c r="EL123" s="460"/>
      <c r="EM123" s="460"/>
      <c r="EN123" s="460"/>
      <c r="EO123" s="460"/>
      <c r="EP123" s="460"/>
      <c r="EQ123" s="460"/>
      <c r="ER123" s="460"/>
      <c r="ES123" s="460"/>
      <c r="ET123" s="460"/>
      <c r="EU123" s="460"/>
      <c r="EV123" s="460"/>
      <c r="EW123" s="460"/>
      <c r="EX123" s="460"/>
      <c r="EY123" s="460"/>
      <c r="EZ123" s="460"/>
      <c r="FA123" s="460"/>
      <c r="FB123" s="460"/>
      <c r="FC123" s="460"/>
      <c r="FD123" s="460"/>
      <c r="FE123" s="460"/>
      <c r="FF123" s="460"/>
      <c r="FG123" s="460"/>
      <c r="FH123" s="460"/>
      <c r="FI123" s="460"/>
      <c r="FJ123" s="460"/>
      <c r="FK123" s="460"/>
      <c r="FL123" s="460"/>
      <c r="FM123" s="460"/>
      <c r="FN123" s="460"/>
      <c r="FO123" s="460"/>
      <c r="FP123" s="460"/>
      <c r="FQ123" s="460"/>
      <c r="FR123" s="460"/>
      <c r="FS123" s="460"/>
      <c r="FT123" s="460"/>
      <c r="FU123" s="460"/>
      <c r="FV123" s="460"/>
      <c r="FW123" s="460"/>
      <c r="FX123" s="460"/>
      <c r="FY123" s="460"/>
      <c r="FZ123" s="460"/>
      <c r="GA123" s="460"/>
      <c r="GB123" s="460"/>
      <c r="GC123" s="460"/>
      <c r="GD123" s="460"/>
      <c r="GE123" s="460"/>
      <c r="GF123" s="460"/>
      <c r="GG123" s="460"/>
      <c r="GH123" s="460"/>
      <c r="GI123" s="460"/>
      <c r="GJ123" s="460"/>
      <c r="GK123" s="460"/>
      <c r="GL123" s="460"/>
      <c r="GM123" s="460"/>
      <c r="GN123" s="460"/>
      <c r="GO123" s="460"/>
      <c r="GP123" s="460"/>
      <c r="GQ123" s="460"/>
      <c r="GR123" s="460"/>
      <c r="GS123" s="460"/>
      <c r="GT123" s="460"/>
      <c r="GU123" s="460"/>
      <c r="GV123" s="460"/>
      <c r="GW123" s="460"/>
      <c r="GX123" s="460"/>
      <c r="GY123" s="460"/>
      <c r="GZ123" s="460"/>
      <c r="HA123" s="460"/>
      <c r="HB123" s="460"/>
      <c r="HC123" s="460"/>
      <c r="HD123" s="460"/>
      <c r="HE123" s="460"/>
      <c r="HF123" s="460"/>
      <c r="HG123" s="460"/>
      <c r="HH123" s="460"/>
      <c r="HI123" s="460"/>
      <c r="HJ123" s="460"/>
      <c r="HK123" s="460"/>
      <c r="HL123" s="460"/>
      <c r="HM123" s="460"/>
      <c r="HN123" s="460"/>
      <c r="HO123" s="460"/>
      <c r="HP123" s="460"/>
      <c r="HQ123" s="460"/>
      <c r="HR123" s="460"/>
      <c r="HS123" s="460"/>
      <c r="HT123" s="460"/>
      <c r="HU123" s="460"/>
      <c r="HV123" s="460"/>
      <c r="HW123" s="460"/>
      <c r="HX123" s="460"/>
      <c r="HY123" s="460"/>
      <c r="HZ123" s="460"/>
      <c r="IA123" s="460"/>
      <c r="IB123" s="460"/>
      <c r="IC123" s="460"/>
      <c r="ID123" s="460"/>
      <c r="IE123" s="460"/>
      <c r="IF123" s="460"/>
      <c r="IG123" s="460"/>
      <c r="IH123" s="460"/>
      <c r="II123" s="460"/>
      <c r="IJ123" s="460"/>
      <c r="IK123" s="460"/>
      <c r="IL123" s="460"/>
      <c r="IM123" s="460"/>
      <c r="IN123" s="460"/>
      <c r="IO123" s="460"/>
      <c r="IP123" s="460"/>
      <c r="IQ123" s="460"/>
      <c r="IR123" s="460"/>
      <c r="IS123" s="460"/>
      <c r="IT123" s="460"/>
      <c r="IU123" s="460"/>
      <c r="IV123" s="460"/>
      <c r="IW123" s="460"/>
      <c r="IX123" s="460"/>
      <c r="IY123" s="460"/>
      <c r="IZ123" s="460"/>
      <c r="JA123" s="460"/>
      <c r="JB123" s="460"/>
      <c r="JC123" s="460"/>
      <c r="JD123" s="460"/>
      <c r="JE123" s="460"/>
      <c r="JF123" s="460"/>
      <c r="JG123" s="460"/>
      <c r="JH123" s="460"/>
      <c r="JI123" s="460"/>
      <c r="JJ123" s="460"/>
      <c r="JK123" s="460"/>
      <c r="JL123" s="460"/>
      <c r="JM123" s="460"/>
      <c r="JN123" s="460"/>
      <c r="JO123" s="460"/>
      <c r="JP123" s="460"/>
      <c r="JQ123" s="460"/>
      <c r="JR123" s="460"/>
      <c r="JS123" s="460"/>
      <c r="JT123" s="460"/>
      <c r="JU123" s="460"/>
      <c r="JV123" s="460"/>
      <c r="JW123" s="460"/>
      <c r="JX123" s="460"/>
      <c r="JY123" s="460"/>
      <c r="JZ123" s="460"/>
      <c r="KA123" s="460"/>
      <c r="KB123" s="460"/>
      <c r="KC123" s="460"/>
      <c r="KD123" s="460"/>
      <c r="KE123" s="460"/>
      <c r="KF123" s="460"/>
      <c r="KG123" s="460"/>
      <c r="KH123" s="460"/>
      <c r="KI123" s="460"/>
      <c r="KJ123" s="460"/>
      <c r="KK123" s="460"/>
      <c r="KL123" s="460"/>
      <c r="KM123" s="460"/>
      <c r="KN123" s="460"/>
      <c r="KO123" s="460"/>
      <c r="KP123" s="460"/>
      <c r="KQ123" s="460"/>
      <c r="KR123" s="460"/>
      <c r="KS123" s="460"/>
      <c r="KT123" s="460"/>
      <c r="KU123" s="460"/>
      <c r="KV123" s="460"/>
      <c r="KW123" s="460"/>
      <c r="KX123" s="460"/>
      <c r="KY123" s="460"/>
      <c r="KZ123" s="460"/>
      <c r="LA123" s="460"/>
      <c r="LB123" s="460"/>
      <c r="LC123" s="460"/>
      <c r="LD123" s="460"/>
      <c r="LE123" s="460"/>
      <c r="LF123" s="460"/>
      <c r="LG123" s="460"/>
      <c r="LH123" s="460"/>
      <c r="LI123" s="460"/>
      <c r="LJ123" s="460"/>
      <c r="LK123" s="460"/>
      <c r="LL123" s="460"/>
      <c r="LM123" s="460"/>
      <c r="LN123" s="460"/>
      <c r="LO123" s="460"/>
      <c r="LP123" s="460"/>
      <c r="LQ123" s="460"/>
      <c r="LR123" s="460"/>
      <c r="LS123" s="460"/>
      <c r="LT123" s="460"/>
      <c r="LU123" s="460"/>
      <c r="LV123" s="460"/>
      <c r="LW123" s="460"/>
      <c r="LX123" s="460"/>
      <c r="LY123" s="460"/>
      <c r="LZ123" s="460"/>
      <c r="MA123" s="460"/>
      <c r="MB123" s="460"/>
      <c r="MC123" s="460"/>
      <c r="MD123" s="460"/>
      <c r="ME123" s="460"/>
      <c r="MF123" s="460"/>
      <c r="MG123" s="460"/>
      <c r="MH123" s="460"/>
      <c r="MI123" s="460"/>
      <c r="MJ123" s="460"/>
      <c r="MK123" s="460"/>
      <c r="ML123" s="460"/>
      <c r="MM123" s="460"/>
      <c r="MN123" s="460"/>
      <c r="MO123" s="460"/>
      <c r="MP123" s="460"/>
      <c r="MQ123" s="460"/>
      <c r="MR123" s="460"/>
      <c r="MS123" s="460"/>
      <c r="MT123" s="460"/>
      <c r="MU123" s="460"/>
      <c r="MV123" s="460"/>
      <c r="MW123" s="460"/>
      <c r="MX123" s="460"/>
      <c r="MY123" s="460"/>
      <c r="MZ123" s="460"/>
      <c r="NA123" s="460"/>
      <c r="NB123" s="460"/>
      <c r="NC123" s="460"/>
      <c r="ND123" s="460"/>
      <c r="NE123" s="460"/>
      <c r="NF123" s="460"/>
      <c r="NG123" s="460"/>
      <c r="NH123" s="460"/>
      <c r="NI123" s="460"/>
      <c r="NJ123" s="460"/>
      <c r="NK123" s="460"/>
      <c r="NL123" s="460"/>
      <c r="NM123" s="460"/>
      <c r="NN123" s="460"/>
      <c r="NO123" s="460"/>
      <c r="NP123" s="460"/>
      <c r="NQ123" s="460"/>
      <c r="NR123" s="460"/>
      <c r="NS123" s="460"/>
      <c r="NT123" s="460"/>
      <c r="NU123" s="460"/>
      <c r="NV123" s="460"/>
      <c r="NW123" s="460"/>
      <c r="NX123" s="460"/>
      <c r="NY123" s="460"/>
      <c r="NZ123" s="460"/>
      <c r="OA123" s="460"/>
      <c r="OB123" s="460"/>
      <c r="OC123" s="460"/>
      <c r="OD123" s="460"/>
      <c r="OE123" s="460"/>
      <c r="OF123" s="460"/>
      <c r="OG123" s="460"/>
      <c r="OH123" s="460"/>
      <c r="OI123" s="460"/>
      <c r="OJ123" s="460"/>
      <c r="OK123" s="460"/>
      <c r="OL123" s="460"/>
      <c r="OM123" s="460"/>
      <c r="ON123" s="460"/>
      <c r="OO123" s="460"/>
      <c r="OP123" s="460"/>
      <c r="OQ123" s="460"/>
      <c r="OR123" s="460"/>
      <c r="OS123" s="460"/>
      <c r="OT123" s="460"/>
      <c r="OU123" s="460"/>
      <c r="OV123" s="460"/>
      <c r="OW123" s="460"/>
      <c r="OX123" s="460"/>
      <c r="OY123" s="460"/>
      <c r="OZ123" s="460"/>
      <c r="PA123" s="460"/>
      <c r="PB123" s="460"/>
      <c r="PC123" s="460"/>
      <c r="PD123" s="460"/>
      <c r="PE123" s="460"/>
      <c r="PF123" s="460"/>
      <c r="PG123" s="460"/>
      <c r="PH123" s="460"/>
      <c r="PI123" s="460"/>
      <c r="PJ123" s="460"/>
      <c r="PK123" s="460"/>
      <c r="PL123" s="460"/>
      <c r="PM123" s="460"/>
      <c r="PN123" s="460"/>
      <c r="PO123" s="460"/>
      <c r="PP123" s="460"/>
      <c r="PQ123" s="460"/>
      <c r="PR123" s="460"/>
      <c r="PS123" s="460"/>
      <c r="PT123" s="460"/>
      <c r="PU123" s="460"/>
      <c r="PV123" s="460"/>
      <c r="PW123" s="460"/>
      <c r="PX123" s="460"/>
      <c r="PY123" s="460"/>
      <c r="PZ123" s="460"/>
      <c r="QA123" s="460"/>
      <c r="QB123" s="460"/>
      <c r="QC123" s="460"/>
      <c r="QD123" s="460"/>
      <c r="QE123" s="460"/>
      <c r="QF123" s="460"/>
      <c r="QG123" s="460"/>
      <c r="QH123" s="460"/>
      <c r="QI123" s="460"/>
      <c r="QJ123" s="460"/>
      <c r="QK123" s="460"/>
      <c r="QL123" s="460"/>
      <c r="QM123" s="460"/>
      <c r="QN123" s="460"/>
      <c r="QO123" s="460"/>
      <c r="QP123" s="460"/>
      <c r="QQ123" s="460"/>
      <c r="QR123" s="460"/>
      <c r="QS123" s="460"/>
      <c r="QT123" s="460"/>
      <c r="QU123" s="460"/>
      <c r="QV123" s="460"/>
      <c r="QW123" s="460"/>
      <c r="QX123" s="460"/>
      <c r="QY123" s="460"/>
      <c r="QZ123" s="460"/>
      <c r="RA123" s="460"/>
      <c r="RB123" s="460"/>
      <c r="RC123" s="460"/>
      <c r="RD123" s="460"/>
      <c r="RE123" s="460"/>
      <c r="RF123" s="460"/>
      <c r="RG123" s="460"/>
      <c r="RH123" s="460"/>
      <c r="RI123" s="460"/>
      <c r="RJ123" s="460"/>
      <c r="RK123" s="460"/>
      <c r="RL123" s="460"/>
      <c r="RM123" s="460"/>
      <c r="RN123" s="460"/>
      <c r="RO123" s="460"/>
      <c r="RP123" s="460"/>
      <c r="RQ123" s="460"/>
      <c r="RR123" s="460"/>
      <c r="RS123" s="460"/>
      <c r="RT123" s="460"/>
      <c r="RU123" s="460"/>
      <c r="RV123" s="460"/>
      <c r="RW123" s="460"/>
      <c r="RX123" s="460"/>
      <c r="RY123" s="460"/>
      <c r="RZ123" s="460"/>
      <c r="SA123" s="460"/>
      <c r="SB123" s="460"/>
      <c r="SC123" s="460"/>
      <c r="SD123" s="460"/>
      <c r="SE123" s="460"/>
      <c r="SF123" s="460"/>
      <c r="SG123" s="460"/>
      <c r="SH123" s="460"/>
      <c r="SI123" s="460"/>
      <c r="SJ123" s="460"/>
      <c r="SK123" s="460"/>
      <c r="SL123" s="460"/>
      <c r="SM123" s="460"/>
      <c r="SN123" s="460"/>
      <c r="SO123" s="460"/>
      <c r="SP123" s="460"/>
      <c r="SQ123" s="460"/>
      <c r="SR123" s="460"/>
      <c r="SS123" s="460"/>
      <c r="ST123" s="460"/>
      <c r="SU123" s="460"/>
      <c r="SV123" s="460"/>
      <c r="SW123" s="460"/>
      <c r="SX123" s="460"/>
      <c r="SY123" s="460"/>
      <c r="SZ123" s="460"/>
      <c r="TA123" s="460"/>
      <c r="TB123" s="460"/>
      <c r="TC123" s="460"/>
      <c r="TD123" s="460"/>
      <c r="TE123" s="460"/>
      <c r="TF123" s="460"/>
      <c r="TG123" s="460"/>
      <c r="TH123" s="460"/>
      <c r="TI123" s="460"/>
      <c r="TJ123" s="460"/>
      <c r="TK123" s="460"/>
      <c r="TL123" s="460"/>
      <c r="TM123" s="460"/>
      <c r="TN123" s="460"/>
      <c r="TO123" s="460"/>
      <c r="TP123" s="460"/>
      <c r="TQ123" s="460"/>
      <c r="TR123" s="460"/>
      <c r="TS123" s="460"/>
      <c r="TT123" s="460"/>
      <c r="TU123" s="460"/>
      <c r="TV123" s="460"/>
      <c r="TW123" s="460"/>
      <c r="TX123" s="460"/>
      <c r="TY123" s="460"/>
      <c r="TZ123" s="460"/>
      <c r="UA123" s="460"/>
      <c r="UB123" s="460"/>
      <c r="UC123" s="460"/>
      <c r="UD123" s="460"/>
      <c r="UE123" s="460"/>
      <c r="UF123" s="460"/>
      <c r="UG123" s="460"/>
      <c r="UH123" s="460"/>
      <c r="UI123" s="460"/>
      <c r="UJ123" s="460"/>
      <c r="UK123" s="460"/>
      <c r="UL123" s="460"/>
      <c r="UM123" s="460"/>
      <c r="UN123" s="460"/>
      <c r="UO123" s="460"/>
      <c r="UP123" s="460"/>
      <c r="UQ123" s="460"/>
      <c r="UR123" s="460"/>
      <c r="US123" s="460"/>
      <c r="UT123" s="460"/>
      <c r="UU123" s="460"/>
      <c r="UV123" s="460"/>
      <c r="UW123" s="460"/>
      <c r="UX123" s="460"/>
      <c r="UY123" s="460"/>
      <c r="UZ123" s="460"/>
      <c r="VA123" s="460"/>
      <c r="VB123" s="460"/>
      <c r="VC123" s="460"/>
      <c r="VD123" s="460"/>
      <c r="VE123" s="460"/>
      <c r="VF123" s="460"/>
      <c r="VG123" s="460"/>
      <c r="VH123" s="460"/>
      <c r="VI123" s="460"/>
      <c r="VJ123" s="460"/>
      <c r="VK123" s="460"/>
      <c r="VL123" s="460"/>
      <c r="VM123" s="460"/>
      <c r="VN123" s="460"/>
      <c r="VO123" s="460"/>
      <c r="VP123" s="460"/>
      <c r="VQ123" s="460"/>
      <c r="VR123" s="460"/>
      <c r="VS123" s="460"/>
      <c r="VT123" s="460"/>
      <c r="VU123" s="460"/>
      <c r="VV123" s="460"/>
      <c r="VW123" s="460"/>
      <c r="VX123" s="460"/>
      <c r="VY123" s="460"/>
      <c r="VZ123" s="460"/>
      <c r="WA123" s="460"/>
      <c r="WB123" s="460"/>
      <c r="WC123" s="460"/>
      <c r="WD123" s="460"/>
      <c r="WE123" s="460"/>
      <c r="WF123" s="460"/>
      <c r="WG123" s="460"/>
      <c r="WH123" s="460"/>
      <c r="WI123" s="460"/>
      <c r="WJ123" s="460"/>
      <c r="WK123" s="460"/>
      <c r="WL123" s="460"/>
      <c r="WM123" s="460"/>
      <c r="WN123" s="460"/>
      <c r="WO123" s="460"/>
      <c r="WP123" s="460"/>
      <c r="WQ123" s="460"/>
      <c r="WR123" s="460"/>
      <c r="WS123" s="460"/>
      <c r="WT123" s="460"/>
      <c r="WU123" s="460"/>
      <c r="WV123" s="460"/>
      <c r="WW123" s="460"/>
      <c r="WX123" s="460"/>
      <c r="WY123" s="460"/>
      <c r="WZ123" s="460"/>
      <c r="XA123" s="460"/>
      <c r="XB123" s="460"/>
      <c r="XC123" s="460"/>
      <c r="XD123" s="460"/>
      <c r="XE123" s="460"/>
      <c r="XF123" s="460"/>
      <c r="XG123" s="460"/>
      <c r="XH123" s="460"/>
      <c r="XI123" s="460"/>
      <c r="XJ123" s="460"/>
      <c r="XK123" s="460"/>
      <c r="XL123" s="460"/>
      <c r="XM123" s="460"/>
      <c r="XN123" s="460"/>
      <c r="XO123" s="460"/>
      <c r="XP123" s="460"/>
      <c r="XQ123" s="460"/>
      <c r="XR123" s="460"/>
      <c r="XS123" s="460"/>
      <c r="XT123" s="460"/>
      <c r="XU123" s="460"/>
      <c r="XV123" s="460"/>
      <c r="XW123" s="460"/>
      <c r="XX123" s="460"/>
      <c r="XY123" s="460"/>
      <c r="XZ123" s="460"/>
      <c r="YA123" s="460"/>
      <c r="YB123" s="460"/>
      <c r="YC123" s="460"/>
      <c r="YD123" s="460"/>
      <c r="YE123" s="460"/>
      <c r="YF123" s="460"/>
      <c r="YG123" s="460"/>
      <c r="YH123" s="460"/>
      <c r="YI123" s="460"/>
      <c r="YJ123" s="460"/>
      <c r="YK123" s="460"/>
      <c r="YL123" s="460"/>
      <c r="YM123" s="460"/>
      <c r="YN123" s="460"/>
      <c r="YO123" s="460"/>
      <c r="YP123" s="460"/>
      <c r="YQ123" s="460"/>
      <c r="YR123" s="460"/>
      <c r="YS123" s="460"/>
      <c r="YT123" s="460"/>
      <c r="YU123" s="460"/>
      <c r="YV123" s="460"/>
      <c r="YW123" s="460"/>
      <c r="YX123" s="460"/>
      <c r="YY123" s="460"/>
      <c r="YZ123" s="460"/>
      <c r="ZA123" s="460"/>
      <c r="ZB123" s="460"/>
      <c r="ZC123" s="460"/>
      <c r="ZD123" s="460"/>
      <c r="ZE123" s="460"/>
      <c r="ZF123" s="460"/>
      <c r="ZG123" s="460"/>
      <c r="ZH123" s="460"/>
      <c r="ZI123" s="460"/>
      <c r="ZJ123" s="460"/>
      <c r="ZK123" s="460"/>
      <c r="ZL123" s="460"/>
      <c r="ZM123" s="460"/>
      <c r="ZN123" s="460"/>
      <c r="ZO123" s="460"/>
      <c r="ZP123" s="460"/>
      <c r="ZQ123" s="460"/>
      <c r="ZR123" s="460"/>
      <c r="ZS123" s="460"/>
      <c r="ZT123" s="460"/>
      <c r="ZU123" s="460"/>
      <c r="ZV123" s="460"/>
      <c r="ZW123" s="460"/>
      <c r="ZX123" s="460"/>
      <c r="ZY123" s="460"/>
      <c r="ZZ123" s="460"/>
      <c r="AAA123" s="460"/>
      <c r="AAB123" s="460"/>
      <c r="AAC123" s="460"/>
      <c r="AAD123" s="460"/>
      <c r="AAE123" s="460"/>
      <c r="AAF123" s="460"/>
      <c r="AAG123" s="460"/>
      <c r="AAH123" s="460"/>
      <c r="AAI123" s="460"/>
      <c r="AAJ123" s="460"/>
      <c r="AAK123" s="460"/>
      <c r="AAL123" s="460"/>
      <c r="AAM123" s="460"/>
      <c r="AAN123" s="460"/>
      <c r="AAO123" s="460"/>
      <c r="AAP123" s="460"/>
      <c r="AAQ123" s="460"/>
      <c r="AAR123" s="460"/>
      <c r="AAS123" s="460"/>
      <c r="AAT123" s="460"/>
      <c r="AAU123" s="460"/>
      <c r="AAV123" s="460"/>
      <c r="AAW123" s="460"/>
      <c r="AAX123" s="460"/>
      <c r="AAY123" s="460"/>
      <c r="AAZ123" s="460"/>
      <c r="ABA123" s="460"/>
      <c r="ABB123" s="460"/>
      <c r="ABC123" s="460"/>
      <c r="ABD123" s="460"/>
      <c r="ABE123" s="460"/>
      <c r="ABF123" s="460"/>
      <c r="ABG123" s="460"/>
      <c r="ABH123" s="460"/>
      <c r="ABI123" s="460"/>
      <c r="ABJ123" s="460"/>
      <c r="ABK123" s="460"/>
      <c r="ABL123" s="460"/>
      <c r="ABM123" s="460"/>
      <c r="ABN123" s="460"/>
      <c r="ABO123" s="460"/>
      <c r="ABP123" s="460"/>
      <c r="ABQ123" s="460"/>
      <c r="ABR123" s="460"/>
      <c r="ABS123" s="460"/>
      <c r="ABT123" s="460"/>
      <c r="ABU123" s="460"/>
      <c r="ABV123" s="460"/>
      <c r="ABW123" s="460"/>
      <c r="ABX123" s="460"/>
      <c r="ABY123" s="460"/>
      <c r="ABZ123" s="460"/>
      <c r="ACA123" s="460"/>
      <c r="ACB123" s="460"/>
      <c r="ACC123" s="460"/>
      <c r="ACD123" s="460"/>
      <c r="ACE123" s="460"/>
      <c r="ACF123" s="460"/>
      <c r="ACG123" s="460"/>
      <c r="ACH123" s="460"/>
      <c r="ACI123" s="460"/>
      <c r="ACJ123" s="460"/>
      <c r="ACK123" s="460"/>
      <c r="ACL123" s="460"/>
      <c r="ACM123" s="460"/>
      <c r="ACN123" s="460"/>
      <c r="ACO123" s="460"/>
      <c r="ACP123" s="460"/>
      <c r="ACQ123" s="460"/>
      <c r="ACR123" s="460"/>
      <c r="ACS123" s="460"/>
      <c r="ACT123" s="460"/>
      <c r="ACU123" s="460"/>
      <c r="ACV123" s="460"/>
      <c r="ACW123" s="460"/>
      <c r="ACX123" s="460"/>
      <c r="ACY123" s="460"/>
      <c r="ACZ123" s="460"/>
      <c r="ADA123" s="460"/>
      <c r="ADB123" s="460"/>
      <c r="ADC123" s="460"/>
      <c r="ADD123" s="460"/>
      <c r="ADE123" s="460"/>
      <c r="ADF123" s="460"/>
      <c r="ADG123" s="460"/>
      <c r="ADH123" s="460"/>
      <c r="ADI123" s="460"/>
      <c r="ADJ123" s="460"/>
      <c r="ADK123" s="460"/>
      <c r="ADL123" s="460"/>
      <c r="ADM123" s="460"/>
      <c r="ADN123" s="460"/>
      <c r="ADO123" s="460"/>
      <c r="ADP123" s="460"/>
      <c r="ADQ123" s="460"/>
      <c r="ADR123" s="460"/>
      <c r="ADS123" s="460"/>
      <c r="ADT123" s="460"/>
      <c r="ADU123" s="460"/>
      <c r="ADV123" s="460"/>
      <c r="ADW123" s="460"/>
      <c r="ADX123" s="460"/>
      <c r="ADY123" s="460"/>
      <c r="ADZ123" s="460"/>
      <c r="AEA123" s="460"/>
      <c r="AEB123" s="460"/>
      <c r="AEC123" s="460"/>
      <c r="AED123" s="460"/>
      <c r="AEE123" s="460"/>
      <c r="AEF123" s="460"/>
      <c r="AEG123" s="460"/>
      <c r="AEH123" s="460"/>
      <c r="AEI123" s="460"/>
      <c r="AEJ123" s="460"/>
      <c r="AEK123" s="460"/>
      <c r="AEL123" s="460"/>
      <c r="AEM123" s="460"/>
      <c r="AEN123" s="460"/>
      <c r="AEO123" s="460"/>
      <c r="AEP123" s="460"/>
      <c r="AEQ123" s="460"/>
      <c r="AER123" s="460"/>
      <c r="AES123" s="460"/>
      <c r="AET123" s="460"/>
      <c r="AEU123" s="460"/>
      <c r="AEV123" s="460"/>
      <c r="AEW123" s="460"/>
      <c r="AEX123" s="460"/>
      <c r="AEY123" s="460"/>
      <c r="AEZ123" s="460"/>
      <c r="AFA123" s="460"/>
      <c r="AFB123" s="460"/>
      <c r="AFC123" s="460"/>
      <c r="AFD123" s="460"/>
      <c r="AFE123" s="460"/>
      <c r="AFF123" s="460"/>
      <c r="AFG123" s="460"/>
      <c r="AFH123" s="460"/>
      <c r="AFI123" s="460"/>
      <c r="AFJ123" s="460"/>
      <c r="AFK123" s="460"/>
      <c r="AFL123" s="460"/>
      <c r="AFM123" s="460"/>
      <c r="AFN123" s="460"/>
      <c r="AFO123" s="460"/>
      <c r="AFP123" s="460"/>
      <c r="AFQ123" s="460"/>
      <c r="AFR123" s="460"/>
      <c r="AFS123" s="460"/>
      <c r="AFT123" s="460"/>
      <c r="AFU123" s="460"/>
    </row>
    <row r="124" spans="1:853">
      <c r="A124" s="25"/>
      <c r="B124" s="26"/>
      <c r="C124" s="31" t="s">
        <v>839</v>
      </c>
      <c r="D124" s="23"/>
      <c r="E124" s="380">
        <f t="shared" si="79"/>
        <v>0</v>
      </c>
      <c r="F124" s="380">
        <f t="shared" si="79"/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853" ht="16.7" customHeight="1">
      <c r="A125" s="155"/>
      <c r="B125" s="158">
        <v>2.2000000000000002</v>
      </c>
      <c r="C125" s="159" t="s">
        <v>30</v>
      </c>
      <c r="D125" s="160"/>
      <c r="E125" s="157">
        <f t="shared" ref="E125:J125" si="80">SUM(E126:E129)</f>
        <v>833919.6</v>
      </c>
      <c r="F125" s="157">
        <f t="shared" si="80"/>
        <v>778669.04</v>
      </c>
      <c r="G125" s="157">
        <f t="shared" si="80"/>
        <v>77759.83</v>
      </c>
      <c r="H125" s="157">
        <f t="shared" si="80"/>
        <v>48000</v>
      </c>
      <c r="I125" s="157">
        <f t="shared" si="80"/>
        <v>30652.89</v>
      </c>
      <c r="J125" s="157">
        <f t="shared" si="80"/>
        <v>42000</v>
      </c>
      <c r="K125" s="157">
        <f>SUM(K126:K129)</f>
        <v>49607.08</v>
      </c>
      <c r="L125" s="157">
        <f>SUM(L126:L129)</f>
        <v>42000</v>
      </c>
      <c r="M125" s="157">
        <f t="shared" ref="M125:BN125" si="81">SUM(M126:M129)</f>
        <v>31068.260000000002</v>
      </c>
      <c r="N125" s="157">
        <f t="shared" si="81"/>
        <v>31169.040000000001</v>
      </c>
      <c r="O125" s="157">
        <f t="shared" si="81"/>
        <v>36843.64</v>
      </c>
      <c r="P125" s="157">
        <f t="shared" si="81"/>
        <v>36000</v>
      </c>
      <c r="Q125" s="157">
        <f t="shared" si="81"/>
        <v>22189.82</v>
      </c>
      <c r="R125" s="157">
        <f t="shared" si="81"/>
        <v>30000</v>
      </c>
      <c r="S125" s="157">
        <f t="shared" si="81"/>
        <v>44115.039999999994</v>
      </c>
      <c r="T125" s="157">
        <f t="shared" si="81"/>
        <v>42000</v>
      </c>
      <c r="U125" s="157">
        <f t="shared" si="81"/>
        <v>38650</v>
      </c>
      <c r="V125" s="157">
        <f t="shared" si="81"/>
        <v>42000</v>
      </c>
      <c r="W125" s="157">
        <f>SUM(W126:W129)</f>
        <v>20567.310000000001</v>
      </c>
      <c r="X125" s="157">
        <f>SUM(X126:X129)</f>
        <v>33750</v>
      </c>
      <c r="Y125" s="157">
        <f>SUM(Y126:Y129)</f>
        <v>31068.260000000002</v>
      </c>
      <c r="Z125" s="157">
        <f>SUM(Z126:Z129)</f>
        <v>33750</v>
      </c>
      <c r="AA125" s="157">
        <f t="shared" si="81"/>
        <v>28478.059999999998</v>
      </c>
      <c r="AB125" s="157">
        <f t="shared" si="81"/>
        <v>42000</v>
      </c>
      <c r="AC125" s="157">
        <f>SUM(AC126:AC129)</f>
        <v>45405.440000000002</v>
      </c>
      <c r="AD125" s="157">
        <f>SUM(AD126:AD129)</f>
        <v>42000</v>
      </c>
      <c r="AE125" s="157">
        <f t="shared" si="81"/>
        <v>35000</v>
      </c>
      <c r="AF125" s="157">
        <f t="shared" si="81"/>
        <v>42000</v>
      </c>
      <c r="AG125" s="157">
        <f t="shared" si="81"/>
        <v>46042.43</v>
      </c>
      <c r="AH125" s="157">
        <f t="shared" si="81"/>
        <v>42000</v>
      </c>
      <c r="AI125" s="157">
        <f t="shared" si="81"/>
        <v>57855.6</v>
      </c>
      <c r="AJ125" s="157">
        <f t="shared" si="81"/>
        <v>48000</v>
      </c>
      <c r="AK125" s="157">
        <f t="shared" si="81"/>
        <v>46276</v>
      </c>
      <c r="AL125" s="157">
        <f t="shared" si="81"/>
        <v>42000</v>
      </c>
      <c r="AM125" s="157">
        <f t="shared" si="81"/>
        <v>34940.6</v>
      </c>
      <c r="AN125" s="157">
        <f t="shared" si="81"/>
        <v>42000</v>
      </c>
      <c r="AO125" s="157">
        <f t="shared" si="81"/>
        <v>59389.02</v>
      </c>
      <c r="AP125" s="157">
        <f t="shared" si="81"/>
        <v>42000</v>
      </c>
      <c r="AQ125" s="157">
        <f t="shared" si="81"/>
        <v>98010.319999999992</v>
      </c>
      <c r="AR125" s="157">
        <f t="shared" si="81"/>
        <v>56000</v>
      </c>
      <c r="AS125" s="157">
        <f t="shared" si="81"/>
        <v>0</v>
      </c>
      <c r="AT125" s="157">
        <f t="shared" si="81"/>
        <v>0</v>
      </c>
      <c r="AU125" s="157">
        <f t="shared" si="81"/>
        <v>0</v>
      </c>
      <c r="AV125" s="157">
        <f t="shared" si="81"/>
        <v>0</v>
      </c>
      <c r="AW125" s="157">
        <f t="shared" si="81"/>
        <v>0</v>
      </c>
      <c r="AX125" s="157">
        <f t="shared" si="81"/>
        <v>0</v>
      </c>
      <c r="AY125" s="157">
        <f t="shared" si="81"/>
        <v>0</v>
      </c>
      <c r="AZ125" s="157">
        <f t="shared" si="81"/>
        <v>0</v>
      </c>
      <c r="BA125" s="157">
        <f t="shared" si="81"/>
        <v>0</v>
      </c>
      <c r="BB125" s="157">
        <f t="shared" si="81"/>
        <v>0</v>
      </c>
      <c r="BC125" s="157">
        <f t="shared" si="81"/>
        <v>0</v>
      </c>
      <c r="BD125" s="157">
        <f t="shared" si="81"/>
        <v>0</v>
      </c>
      <c r="BE125" s="157">
        <f t="shared" si="81"/>
        <v>0</v>
      </c>
      <c r="BF125" s="157">
        <f t="shared" si="81"/>
        <v>0</v>
      </c>
      <c r="BG125" s="157">
        <f t="shared" si="81"/>
        <v>0</v>
      </c>
      <c r="BH125" s="157">
        <f t="shared" si="81"/>
        <v>0</v>
      </c>
      <c r="BI125" s="157">
        <f t="shared" si="81"/>
        <v>0</v>
      </c>
      <c r="BJ125" s="157">
        <f t="shared" si="81"/>
        <v>0</v>
      </c>
      <c r="BK125" s="157">
        <f t="shared" si="81"/>
        <v>0</v>
      </c>
      <c r="BL125" s="157">
        <f t="shared" si="81"/>
        <v>0</v>
      </c>
      <c r="BM125" s="157">
        <f t="shared" si="81"/>
        <v>0</v>
      </c>
      <c r="BN125" s="157">
        <f t="shared" si="81"/>
        <v>0</v>
      </c>
    </row>
    <row r="126" spans="1:853" s="460" customFormat="1">
      <c r="A126" s="25"/>
      <c r="B126" s="26"/>
      <c r="C126" s="31" t="s">
        <v>31</v>
      </c>
      <c r="D126" s="23"/>
      <c r="E126" s="380">
        <f t="shared" ref="E126:F129" si="82">SUMIF($G$2:$BN$2,E$2,($G126:$BN126))</f>
        <v>658142.77</v>
      </c>
      <c r="F126" s="380">
        <f t="shared" si="82"/>
        <v>595673.44000000006</v>
      </c>
      <c r="G126" s="6">
        <v>66203.83</v>
      </c>
      <c r="H126" s="6">
        <v>36000</v>
      </c>
      <c r="I126" s="6">
        <v>19421.89</v>
      </c>
      <c r="J126" s="6">
        <v>30000</v>
      </c>
      <c r="K126" s="6">
        <v>35442.1</v>
      </c>
      <c r="L126" s="6">
        <v>30000</v>
      </c>
      <c r="M126" s="6">
        <v>22469.040000000001</v>
      </c>
      <c r="N126" s="6">
        <v>22469.040000000001</v>
      </c>
      <c r="O126" s="6">
        <v>36843.64</v>
      </c>
      <c r="P126" s="6">
        <v>36000</v>
      </c>
      <c r="Q126" s="6">
        <v>17267.82</v>
      </c>
      <c r="R126" s="6">
        <v>18000</v>
      </c>
      <c r="S126" s="6">
        <v>35908.839999999997</v>
      </c>
      <c r="T126" s="6">
        <v>32000</v>
      </c>
      <c r="U126" s="6">
        <v>38650</v>
      </c>
      <c r="V126" s="6">
        <v>42000</v>
      </c>
      <c r="W126" s="6">
        <v>20567.310000000001</v>
      </c>
      <c r="X126" s="6">
        <v>25000</v>
      </c>
      <c r="Y126" s="6">
        <v>22469.040000000001</v>
      </c>
      <c r="Z126" s="6">
        <v>25000</v>
      </c>
      <c r="AA126" s="6">
        <v>23461.23</v>
      </c>
      <c r="AB126" s="6">
        <v>35000</v>
      </c>
      <c r="AC126" s="6">
        <v>33574.320000000007</v>
      </c>
      <c r="AD126" s="6">
        <v>30000</v>
      </c>
      <c r="AE126" s="6">
        <v>15000</v>
      </c>
      <c r="AF126" s="6">
        <v>21000</v>
      </c>
      <c r="AG126" s="6">
        <v>38466.83</v>
      </c>
      <c r="AH126" s="6">
        <v>34424.400000000001</v>
      </c>
      <c r="AI126" s="6">
        <v>50280</v>
      </c>
      <c r="AJ126" s="6">
        <v>40000</v>
      </c>
      <c r="AK126" s="6">
        <v>31708</v>
      </c>
      <c r="AL126" s="6">
        <v>28480</v>
      </c>
      <c r="AM126" s="6">
        <v>28649</v>
      </c>
      <c r="AN126" s="6">
        <v>35800</v>
      </c>
      <c r="AO126" s="6">
        <v>50455.82</v>
      </c>
      <c r="AP126" s="6">
        <v>33500</v>
      </c>
      <c r="AQ126" s="6">
        <v>71304.06</v>
      </c>
      <c r="AR126" s="6">
        <v>41000</v>
      </c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460" t="s">
        <v>150</v>
      </c>
    </row>
    <row r="127" spans="1:853">
      <c r="A127" s="25"/>
      <c r="B127" s="26"/>
      <c r="C127" s="31" t="s">
        <v>32</v>
      </c>
      <c r="D127" s="23"/>
      <c r="E127" s="380">
        <f t="shared" si="82"/>
        <v>21158.7</v>
      </c>
      <c r="F127" s="380">
        <f t="shared" si="82"/>
        <v>23000</v>
      </c>
      <c r="G127" s="6">
        <v>0</v>
      </c>
      <c r="H127" s="6">
        <v>0</v>
      </c>
      <c r="I127" s="6">
        <v>4000</v>
      </c>
      <c r="J127" s="6">
        <v>5000</v>
      </c>
      <c r="K127" s="6"/>
      <c r="L127" s="6"/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5000</v>
      </c>
      <c r="AF127" s="6">
        <v>6000</v>
      </c>
      <c r="AG127" s="6">
        <v>0</v>
      </c>
      <c r="AH127" s="6">
        <v>0</v>
      </c>
      <c r="AI127" s="6">
        <v>0</v>
      </c>
      <c r="AJ127" s="6">
        <v>0</v>
      </c>
      <c r="AK127" s="6">
        <v>3048</v>
      </c>
      <c r="AL127" s="6">
        <v>2000</v>
      </c>
      <c r="AM127" s="6">
        <v>0</v>
      </c>
      <c r="AN127" s="6">
        <v>0</v>
      </c>
      <c r="AO127" s="6">
        <v>3976</v>
      </c>
      <c r="AP127" s="6">
        <v>4000</v>
      </c>
      <c r="AQ127" s="6">
        <v>5134.7</v>
      </c>
      <c r="AR127" s="6">
        <v>6000</v>
      </c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853">
      <c r="A128" s="25"/>
      <c r="B128" s="26"/>
      <c r="C128" s="31" t="s">
        <v>33</v>
      </c>
      <c r="D128" s="23"/>
      <c r="E128" s="380">
        <f t="shared" si="82"/>
        <v>154618.13</v>
      </c>
      <c r="F128" s="380">
        <f t="shared" si="82"/>
        <v>159995.6</v>
      </c>
      <c r="G128" s="6">
        <v>11556</v>
      </c>
      <c r="H128" s="6">
        <v>12000</v>
      </c>
      <c r="I128" s="6">
        <v>7231</v>
      </c>
      <c r="J128" s="6">
        <v>7000</v>
      </c>
      <c r="K128" s="6">
        <v>14164.98</v>
      </c>
      <c r="L128" s="6">
        <v>12000</v>
      </c>
      <c r="M128" s="6">
        <v>8599.2199999999993</v>
      </c>
      <c r="N128" s="6">
        <v>8700</v>
      </c>
      <c r="O128" s="6">
        <v>0</v>
      </c>
      <c r="P128" s="6">
        <v>0</v>
      </c>
      <c r="Q128" s="6">
        <v>4922</v>
      </c>
      <c r="R128" s="6">
        <v>12000</v>
      </c>
      <c r="S128" s="6">
        <v>8206.2000000000007</v>
      </c>
      <c r="T128" s="6">
        <v>10000</v>
      </c>
      <c r="U128" s="6">
        <v>0</v>
      </c>
      <c r="V128" s="6">
        <v>0</v>
      </c>
      <c r="W128" s="6">
        <v>0</v>
      </c>
      <c r="X128" s="6">
        <v>8750</v>
      </c>
      <c r="Y128" s="6">
        <v>8599.2199999999993</v>
      </c>
      <c r="Z128" s="6">
        <v>8750</v>
      </c>
      <c r="AA128" s="6">
        <v>5016.83</v>
      </c>
      <c r="AB128" s="6">
        <v>7000</v>
      </c>
      <c r="AC128" s="6">
        <v>11831.119999999999</v>
      </c>
      <c r="AD128" s="6">
        <v>12000</v>
      </c>
      <c r="AE128" s="6">
        <v>15000</v>
      </c>
      <c r="AF128" s="6">
        <v>15000</v>
      </c>
      <c r="AG128" s="6">
        <v>7575.6</v>
      </c>
      <c r="AH128" s="6">
        <v>7575.6</v>
      </c>
      <c r="AI128" s="6">
        <v>7575.6</v>
      </c>
      <c r="AJ128" s="6">
        <v>8000</v>
      </c>
      <c r="AK128" s="6">
        <v>11520</v>
      </c>
      <c r="AL128" s="6">
        <v>11520</v>
      </c>
      <c r="AM128" s="6">
        <v>6291.6</v>
      </c>
      <c r="AN128" s="6">
        <v>6200</v>
      </c>
      <c r="AO128" s="6">
        <v>4957.2</v>
      </c>
      <c r="AP128" s="6">
        <v>4500</v>
      </c>
      <c r="AQ128" s="6">
        <v>21571.56</v>
      </c>
      <c r="AR128" s="6">
        <v>9000</v>
      </c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853">
      <c r="A129" s="25"/>
      <c r="B129" s="26"/>
      <c r="C129" s="31" t="s">
        <v>34</v>
      </c>
      <c r="D129" s="23"/>
      <c r="E129" s="380">
        <f t="shared" si="82"/>
        <v>0</v>
      </c>
      <c r="F129" s="380">
        <f t="shared" si="82"/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6">
        <v>0</v>
      </c>
      <c r="AO129" s="6">
        <v>0</v>
      </c>
      <c r="AP129" s="6">
        <v>0</v>
      </c>
      <c r="AQ129" s="6">
        <v>0</v>
      </c>
      <c r="AR129" s="6">
        <v>0</v>
      </c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853" s="475" customFormat="1">
      <c r="A130" s="155"/>
      <c r="B130" s="158">
        <v>2.2999999999999998</v>
      </c>
      <c r="C130" s="159" t="s">
        <v>35</v>
      </c>
      <c r="D130" s="160"/>
      <c r="E130" s="157">
        <f>SUM(E131:E141)</f>
        <v>1575890.34</v>
      </c>
      <c r="F130" s="157">
        <f>SUM(F131:F141)</f>
        <v>1208000</v>
      </c>
      <c r="G130" s="157">
        <f t="shared" ref="G130" si="83">SUM(G131:G141)</f>
        <v>75480</v>
      </c>
      <c r="H130" s="157">
        <f>SUM(H131:H141)</f>
        <v>60000</v>
      </c>
      <c r="I130" s="157">
        <f t="shared" ref="I130" si="84">SUM(I131:I141)</f>
        <v>35456</v>
      </c>
      <c r="J130" s="157">
        <f>SUM(J131:J141)</f>
        <v>45000</v>
      </c>
      <c r="K130" s="157">
        <f t="shared" ref="K130" si="85">SUM(K131:K141)</f>
        <v>85363.739999999991</v>
      </c>
      <c r="L130" s="157">
        <f>SUM(L131:L141)</f>
        <v>60000</v>
      </c>
      <c r="M130" s="157">
        <f t="shared" ref="M130" si="86">SUM(M131:M141)</f>
        <v>80763</v>
      </c>
      <c r="N130" s="157">
        <f>SUM(N131:N141)</f>
        <v>60000</v>
      </c>
      <c r="O130" s="157">
        <f t="shared" ref="O130" si="87">SUM(O131:O141)</f>
        <v>78940</v>
      </c>
      <c r="P130" s="157">
        <f>SUM(P131:P141)</f>
        <v>60000</v>
      </c>
      <c r="Q130" s="157">
        <f>SUM(Q131:Q141)</f>
        <v>63550</v>
      </c>
      <c r="R130" s="157">
        <f>SUM(R131:R141)</f>
        <v>60000</v>
      </c>
      <c r="S130" s="157">
        <f>SUM(S131:S141)</f>
        <v>56250</v>
      </c>
      <c r="T130" s="157">
        <f>SUM(T131:T141)</f>
        <v>57000</v>
      </c>
      <c r="U130" s="157">
        <f t="shared" ref="U130:BN130" si="88">SUM(U131:U141)</f>
        <v>64000</v>
      </c>
      <c r="V130" s="157">
        <f t="shared" si="88"/>
        <v>60000</v>
      </c>
      <c r="W130" s="157">
        <f t="shared" si="88"/>
        <v>82097</v>
      </c>
      <c r="X130" s="157">
        <f>SUM(X131:X141)</f>
        <v>60000</v>
      </c>
      <c r="Y130" s="157">
        <f t="shared" ref="Y130" si="89">SUM(Y131:Y141)</f>
        <v>80763</v>
      </c>
      <c r="Z130" s="157">
        <f>SUM(Z131:Z141)</f>
        <v>60000</v>
      </c>
      <c r="AA130" s="157">
        <f t="shared" si="88"/>
        <v>69950</v>
      </c>
      <c r="AB130" s="157">
        <f t="shared" si="88"/>
        <v>60000</v>
      </c>
      <c r="AC130" s="157">
        <f>SUM(AC131:AC141)</f>
        <v>130366</v>
      </c>
      <c r="AD130" s="157">
        <f>SUM(AD131:AD141)</f>
        <v>60000</v>
      </c>
      <c r="AE130" s="157">
        <f t="shared" si="88"/>
        <v>70790</v>
      </c>
      <c r="AF130" s="157">
        <f t="shared" si="88"/>
        <v>60000</v>
      </c>
      <c r="AG130" s="157">
        <f t="shared" si="88"/>
        <v>64850</v>
      </c>
      <c r="AH130" s="157">
        <f>SUM(AH131:AH141)</f>
        <v>60000</v>
      </c>
      <c r="AI130" s="157">
        <f t="shared" ref="AI130" si="90">SUM(AI131:AI141)</f>
        <v>57366</v>
      </c>
      <c r="AJ130" s="157">
        <f>SUM(AJ131:AJ141)</f>
        <v>60000</v>
      </c>
      <c r="AK130" s="157">
        <f t="shared" ref="AK130" si="91">SUM(AK131:AK141)</f>
        <v>80274</v>
      </c>
      <c r="AL130" s="157">
        <f>SUM(AL131:AL141)</f>
        <v>60000</v>
      </c>
      <c r="AM130" s="157">
        <f t="shared" ref="AM130" si="92">SUM(AM131:AM141)</f>
        <v>72480</v>
      </c>
      <c r="AN130" s="157">
        <f>SUM(AN131:AN141)</f>
        <v>60000</v>
      </c>
      <c r="AO130" s="157">
        <f t="shared" ref="AO130" si="93">SUM(AO131:AO141)</f>
        <v>126010</v>
      </c>
      <c r="AP130" s="157">
        <f>SUM(AP131:AP141)</f>
        <v>71500</v>
      </c>
      <c r="AQ130" s="157">
        <f t="shared" si="88"/>
        <v>201141.6</v>
      </c>
      <c r="AR130" s="157">
        <f t="shared" si="88"/>
        <v>134500</v>
      </c>
      <c r="AS130" s="157">
        <f t="shared" si="88"/>
        <v>0</v>
      </c>
      <c r="AT130" s="157">
        <f t="shared" si="88"/>
        <v>0</v>
      </c>
      <c r="AU130" s="157">
        <f t="shared" si="88"/>
        <v>0</v>
      </c>
      <c r="AV130" s="157">
        <f t="shared" si="88"/>
        <v>0</v>
      </c>
      <c r="AW130" s="157">
        <f t="shared" si="88"/>
        <v>0</v>
      </c>
      <c r="AX130" s="157">
        <f t="shared" si="88"/>
        <v>0</v>
      </c>
      <c r="AY130" s="157">
        <f t="shared" si="88"/>
        <v>0</v>
      </c>
      <c r="AZ130" s="157">
        <f t="shared" si="88"/>
        <v>0</v>
      </c>
      <c r="BA130" s="157">
        <f t="shared" si="88"/>
        <v>0</v>
      </c>
      <c r="BB130" s="157">
        <f t="shared" si="88"/>
        <v>0</v>
      </c>
      <c r="BC130" s="157">
        <f t="shared" si="88"/>
        <v>0</v>
      </c>
      <c r="BD130" s="157">
        <f t="shared" si="88"/>
        <v>0</v>
      </c>
      <c r="BE130" s="157">
        <f t="shared" si="88"/>
        <v>0</v>
      </c>
      <c r="BF130" s="157">
        <f t="shared" si="88"/>
        <v>0</v>
      </c>
      <c r="BG130" s="157">
        <f t="shared" si="88"/>
        <v>0</v>
      </c>
      <c r="BH130" s="157">
        <f t="shared" si="88"/>
        <v>0</v>
      </c>
      <c r="BI130" s="157">
        <f t="shared" si="88"/>
        <v>0</v>
      </c>
      <c r="BJ130" s="157">
        <f t="shared" si="88"/>
        <v>0</v>
      </c>
      <c r="BK130" s="157">
        <f t="shared" si="88"/>
        <v>0</v>
      </c>
      <c r="BL130" s="157">
        <f t="shared" si="88"/>
        <v>0</v>
      </c>
      <c r="BM130" s="157">
        <f t="shared" si="88"/>
        <v>0</v>
      </c>
      <c r="BN130" s="157">
        <f t="shared" si="88"/>
        <v>0</v>
      </c>
      <c r="BO130" s="460"/>
      <c r="BP130" s="460"/>
      <c r="BQ130" s="460"/>
      <c r="BR130" s="460"/>
      <c r="BS130" s="460"/>
      <c r="BT130" s="460"/>
      <c r="BU130" s="460"/>
      <c r="BV130" s="460"/>
      <c r="BW130" s="460"/>
      <c r="BX130" s="460"/>
      <c r="BY130" s="460"/>
      <c r="BZ130" s="460"/>
      <c r="CA130" s="460"/>
      <c r="CB130" s="460"/>
      <c r="CC130" s="460"/>
      <c r="CD130" s="460"/>
      <c r="CE130" s="460"/>
      <c r="CF130" s="460"/>
      <c r="CG130" s="460"/>
      <c r="CH130" s="460"/>
      <c r="CI130" s="460"/>
      <c r="CJ130" s="460"/>
      <c r="CK130" s="460"/>
      <c r="CL130" s="460"/>
      <c r="CM130" s="460"/>
      <c r="CN130" s="460"/>
      <c r="CO130" s="460"/>
      <c r="CP130" s="460"/>
      <c r="CQ130" s="460"/>
      <c r="CR130" s="460"/>
      <c r="CS130" s="460"/>
      <c r="CT130" s="460"/>
      <c r="CU130" s="460"/>
      <c r="CV130" s="460"/>
      <c r="CW130" s="460"/>
      <c r="CX130" s="460"/>
      <c r="CY130" s="460"/>
      <c r="CZ130" s="460"/>
      <c r="DA130" s="460"/>
      <c r="DB130" s="460"/>
      <c r="DC130" s="460"/>
      <c r="DD130" s="460"/>
      <c r="DE130" s="460"/>
      <c r="DF130" s="460"/>
      <c r="DG130" s="460"/>
      <c r="DH130" s="460"/>
      <c r="DI130" s="460"/>
      <c r="DJ130" s="460"/>
      <c r="DK130" s="460"/>
      <c r="DL130" s="460"/>
      <c r="DM130" s="460"/>
      <c r="DN130" s="460"/>
      <c r="DO130" s="460"/>
      <c r="DP130" s="460"/>
      <c r="DQ130" s="460"/>
      <c r="DR130" s="460"/>
      <c r="DS130" s="460"/>
      <c r="DT130" s="460"/>
      <c r="DU130" s="460"/>
      <c r="DV130" s="460"/>
      <c r="DW130" s="460"/>
      <c r="DX130" s="460"/>
      <c r="DY130" s="460"/>
      <c r="DZ130" s="460"/>
      <c r="EA130" s="460"/>
      <c r="EB130" s="460"/>
      <c r="EC130" s="460"/>
      <c r="ED130" s="460"/>
      <c r="EE130" s="460"/>
      <c r="EF130" s="460"/>
      <c r="EG130" s="460"/>
      <c r="EH130" s="460"/>
      <c r="EI130" s="460"/>
      <c r="EJ130" s="460"/>
      <c r="EK130" s="460"/>
      <c r="EL130" s="460"/>
      <c r="EM130" s="460"/>
      <c r="EN130" s="460"/>
      <c r="EO130" s="460"/>
      <c r="EP130" s="460"/>
      <c r="EQ130" s="460"/>
      <c r="ER130" s="460"/>
      <c r="ES130" s="460"/>
      <c r="ET130" s="460"/>
      <c r="EU130" s="460"/>
      <c r="EV130" s="460"/>
      <c r="EW130" s="460"/>
      <c r="EX130" s="460"/>
      <c r="EY130" s="460"/>
      <c r="EZ130" s="460"/>
      <c r="FA130" s="460"/>
      <c r="FB130" s="460"/>
      <c r="FC130" s="460"/>
      <c r="FD130" s="460"/>
      <c r="FE130" s="460"/>
      <c r="FF130" s="460"/>
      <c r="FG130" s="460"/>
      <c r="FH130" s="460"/>
      <c r="FI130" s="460"/>
      <c r="FJ130" s="460"/>
      <c r="FK130" s="460"/>
      <c r="FL130" s="460"/>
      <c r="FM130" s="460"/>
      <c r="FN130" s="460"/>
      <c r="FO130" s="460"/>
      <c r="FP130" s="460"/>
      <c r="FQ130" s="460"/>
      <c r="FR130" s="460"/>
      <c r="FS130" s="460"/>
      <c r="FT130" s="460"/>
      <c r="FU130" s="460"/>
      <c r="FV130" s="460"/>
      <c r="FW130" s="460"/>
      <c r="FX130" s="460"/>
      <c r="FY130" s="460"/>
      <c r="FZ130" s="460"/>
      <c r="GA130" s="460"/>
      <c r="GB130" s="460"/>
      <c r="GC130" s="460"/>
      <c r="GD130" s="460"/>
      <c r="GE130" s="460"/>
      <c r="GF130" s="460"/>
      <c r="GG130" s="460"/>
      <c r="GH130" s="460"/>
      <c r="GI130" s="460"/>
      <c r="GJ130" s="460"/>
      <c r="GK130" s="460"/>
      <c r="GL130" s="460"/>
      <c r="GM130" s="460"/>
      <c r="GN130" s="460"/>
      <c r="GO130" s="460"/>
      <c r="GP130" s="460"/>
      <c r="GQ130" s="460"/>
      <c r="GR130" s="460"/>
      <c r="GS130" s="460"/>
      <c r="GT130" s="460"/>
      <c r="GU130" s="460"/>
      <c r="GV130" s="460"/>
      <c r="GW130" s="460"/>
      <c r="GX130" s="460"/>
      <c r="GY130" s="460"/>
      <c r="GZ130" s="460"/>
      <c r="HA130" s="460"/>
      <c r="HB130" s="460"/>
      <c r="HC130" s="460"/>
      <c r="HD130" s="460"/>
      <c r="HE130" s="460"/>
      <c r="HF130" s="460"/>
      <c r="HG130" s="460"/>
      <c r="HH130" s="460"/>
      <c r="HI130" s="460"/>
      <c r="HJ130" s="460"/>
      <c r="HK130" s="460"/>
      <c r="HL130" s="460"/>
      <c r="HM130" s="460"/>
      <c r="HN130" s="460"/>
      <c r="HO130" s="460"/>
      <c r="HP130" s="460"/>
      <c r="HQ130" s="460"/>
      <c r="HR130" s="460"/>
      <c r="HS130" s="460"/>
      <c r="HT130" s="460"/>
      <c r="HU130" s="460"/>
      <c r="HV130" s="460"/>
      <c r="HW130" s="460"/>
      <c r="HX130" s="460"/>
      <c r="HY130" s="460"/>
      <c r="HZ130" s="460"/>
      <c r="IA130" s="460"/>
      <c r="IB130" s="460"/>
      <c r="IC130" s="460"/>
      <c r="ID130" s="460"/>
      <c r="IE130" s="460"/>
      <c r="IF130" s="460"/>
      <c r="IG130" s="460"/>
      <c r="IH130" s="460"/>
      <c r="II130" s="460"/>
      <c r="IJ130" s="460"/>
      <c r="IK130" s="460"/>
      <c r="IL130" s="460"/>
      <c r="IM130" s="460"/>
      <c r="IN130" s="460"/>
      <c r="IO130" s="460"/>
      <c r="IP130" s="460"/>
      <c r="IQ130" s="460"/>
      <c r="IR130" s="460"/>
      <c r="IS130" s="460"/>
      <c r="IT130" s="460"/>
      <c r="IU130" s="460"/>
      <c r="IV130" s="460"/>
      <c r="IW130" s="460"/>
      <c r="IX130" s="460"/>
      <c r="IY130" s="460"/>
      <c r="IZ130" s="460"/>
      <c r="JA130" s="460"/>
      <c r="JB130" s="460"/>
      <c r="JC130" s="460"/>
      <c r="JD130" s="460"/>
      <c r="JE130" s="460"/>
      <c r="JF130" s="460"/>
      <c r="JG130" s="460"/>
      <c r="JH130" s="460"/>
      <c r="JI130" s="460"/>
      <c r="JJ130" s="460"/>
      <c r="JK130" s="460"/>
      <c r="JL130" s="460"/>
      <c r="JM130" s="460"/>
      <c r="JN130" s="460"/>
      <c r="JO130" s="460"/>
      <c r="JP130" s="460"/>
      <c r="JQ130" s="460"/>
      <c r="JR130" s="460"/>
      <c r="JS130" s="460"/>
      <c r="JT130" s="460"/>
      <c r="JU130" s="460"/>
      <c r="JV130" s="460"/>
      <c r="JW130" s="460"/>
      <c r="JX130" s="460"/>
      <c r="JY130" s="460"/>
      <c r="JZ130" s="460"/>
      <c r="KA130" s="460"/>
      <c r="KB130" s="460"/>
      <c r="KC130" s="460"/>
      <c r="KD130" s="460"/>
      <c r="KE130" s="460"/>
      <c r="KF130" s="460"/>
      <c r="KG130" s="460"/>
      <c r="KH130" s="460"/>
      <c r="KI130" s="460"/>
      <c r="KJ130" s="460"/>
      <c r="KK130" s="460"/>
      <c r="KL130" s="460"/>
      <c r="KM130" s="460"/>
      <c r="KN130" s="460"/>
      <c r="KO130" s="460"/>
      <c r="KP130" s="460"/>
      <c r="KQ130" s="460"/>
      <c r="KR130" s="460"/>
      <c r="KS130" s="460"/>
      <c r="KT130" s="460"/>
      <c r="KU130" s="460"/>
      <c r="KV130" s="460"/>
      <c r="KW130" s="460"/>
      <c r="KX130" s="460"/>
      <c r="KY130" s="460"/>
      <c r="KZ130" s="460"/>
      <c r="LA130" s="460"/>
      <c r="LB130" s="460"/>
      <c r="LC130" s="460"/>
      <c r="LD130" s="460"/>
      <c r="LE130" s="460"/>
      <c r="LF130" s="460"/>
      <c r="LG130" s="460"/>
      <c r="LH130" s="460"/>
      <c r="LI130" s="460"/>
      <c r="LJ130" s="460"/>
      <c r="LK130" s="460"/>
      <c r="LL130" s="460"/>
      <c r="LM130" s="460"/>
      <c r="LN130" s="460"/>
      <c r="LO130" s="460"/>
      <c r="LP130" s="460"/>
      <c r="LQ130" s="460"/>
      <c r="LR130" s="460"/>
      <c r="LS130" s="460"/>
      <c r="LT130" s="460"/>
      <c r="LU130" s="460"/>
      <c r="LV130" s="460"/>
      <c r="LW130" s="460"/>
      <c r="LX130" s="460"/>
      <c r="LY130" s="460"/>
      <c r="LZ130" s="460"/>
      <c r="MA130" s="460"/>
      <c r="MB130" s="460"/>
      <c r="MC130" s="460"/>
      <c r="MD130" s="460"/>
      <c r="ME130" s="460"/>
      <c r="MF130" s="460"/>
      <c r="MG130" s="460"/>
      <c r="MH130" s="460"/>
      <c r="MI130" s="460"/>
      <c r="MJ130" s="460"/>
      <c r="MK130" s="460"/>
      <c r="ML130" s="460"/>
      <c r="MM130" s="460"/>
      <c r="MN130" s="460"/>
      <c r="MO130" s="460"/>
      <c r="MP130" s="460"/>
      <c r="MQ130" s="460"/>
      <c r="MR130" s="460"/>
      <c r="MS130" s="460"/>
      <c r="MT130" s="460"/>
      <c r="MU130" s="460"/>
      <c r="MV130" s="460"/>
      <c r="MW130" s="460"/>
      <c r="MX130" s="460"/>
      <c r="MY130" s="460"/>
      <c r="MZ130" s="460"/>
      <c r="NA130" s="460"/>
      <c r="NB130" s="460"/>
      <c r="NC130" s="460"/>
      <c r="ND130" s="460"/>
      <c r="NE130" s="460"/>
      <c r="NF130" s="460"/>
      <c r="NG130" s="460"/>
      <c r="NH130" s="460"/>
      <c r="NI130" s="460"/>
      <c r="NJ130" s="460"/>
      <c r="NK130" s="460"/>
      <c r="NL130" s="460"/>
      <c r="NM130" s="460"/>
      <c r="NN130" s="460"/>
      <c r="NO130" s="460"/>
      <c r="NP130" s="460"/>
      <c r="NQ130" s="460"/>
      <c r="NR130" s="460"/>
      <c r="NS130" s="460"/>
      <c r="NT130" s="460"/>
      <c r="NU130" s="460"/>
      <c r="NV130" s="460"/>
      <c r="NW130" s="460"/>
      <c r="NX130" s="460"/>
      <c r="NY130" s="460"/>
      <c r="NZ130" s="460"/>
      <c r="OA130" s="460"/>
      <c r="OB130" s="460"/>
      <c r="OC130" s="460"/>
      <c r="OD130" s="460"/>
      <c r="OE130" s="460"/>
      <c r="OF130" s="460"/>
      <c r="OG130" s="460"/>
      <c r="OH130" s="460"/>
      <c r="OI130" s="460"/>
      <c r="OJ130" s="460"/>
      <c r="OK130" s="460"/>
      <c r="OL130" s="460"/>
      <c r="OM130" s="460"/>
      <c r="ON130" s="460"/>
      <c r="OO130" s="460"/>
      <c r="OP130" s="460"/>
      <c r="OQ130" s="460"/>
      <c r="OR130" s="460"/>
      <c r="OS130" s="460"/>
      <c r="OT130" s="460"/>
      <c r="OU130" s="460"/>
      <c r="OV130" s="460"/>
      <c r="OW130" s="460"/>
      <c r="OX130" s="460"/>
      <c r="OY130" s="460"/>
      <c r="OZ130" s="460"/>
      <c r="PA130" s="460"/>
      <c r="PB130" s="460"/>
      <c r="PC130" s="460"/>
      <c r="PD130" s="460"/>
      <c r="PE130" s="460"/>
      <c r="PF130" s="460"/>
      <c r="PG130" s="460"/>
      <c r="PH130" s="460"/>
      <c r="PI130" s="460"/>
      <c r="PJ130" s="460"/>
      <c r="PK130" s="460"/>
      <c r="PL130" s="460"/>
      <c r="PM130" s="460"/>
      <c r="PN130" s="460"/>
      <c r="PO130" s="460"/>
      <c r="PP130" s="460"/>
      <c r="PQ130" s="460"/>
      <c r="PR130" s="460"/>
      <c r="PS130" s="460"/>
      <c r="PT130" s="460"/>
      <c r="PU130" s="460"/>
      <c r="PV130" s="460"/>
      <c r="PW130" s="460"/>
      <c r="PX130" s="460"/>
      <c r="PY130" s="460"/>
      <c r="PZ130" s="460"/>
      <c r="QA130" s="460"/>
      <c r="QB130" s="460"/>
      <c r="QC130" s="460"/>
      <c r="QD130" s="460"/>
      <c r="QE130" s="460"/>
      <c r="QF130" s="460"/>
      <c r="QG130" s="460"/>
      <c r="QH130" s="460"/>
      <c r="QI130" s="460"/>
      <c r="QJ130" s="460"/>
      <c r="QK130" s="460"/>
      <c r="QL130" s="460"/>
      <c r="QM130" s="460"/>
      <c r="QN130" s="460"/>
      <c r="QO130" s="460"/>
      <c r="QP130" s="460"/>
      <c r="QQ130" s="460"/>
      <c r="QR130" s="460"/>
      <c r="QS130" s="460"/>
      <c r="QT130" s="460"/>
      <c r="QU130" s="460"/>
      <c r="QV130" s="460"/>
      <c r="QW130" s="460"/>
      <c r="QX130" s="460"/>
      <c r="QY130" s="460"/>
      <c r="QZ130" s="460"/>
      <c r="RA130" s="460"/>
      <c r="RB130" s="460"/>
      <c r="RC130" s="460"/>
      <c r="RD130" s="460"/>
      <c r="RE130" s="460"/>
      <c r="RF130" s="460"/>
      <c r="RG130" s="460"/>
      <c r="RH130" s="460"/>
      <c r="RI130" s="460"/>
      <c r="RJ130" s="460"/>
      <c r="RK130" s="460"/>
      <c r="RL130" s="460"/>
      <c r="RM130" s="460"/>
      <c r="RN130" s="460"/>
      <c r="RO130" s="460"/>
      <c r="RP130" s="460"/>
      <c r="RQ130" s="460"/>
      <c r="RR130" s="460"/>
      <c r="RS130" s="460"/>
      <c r="RT130" s="460"/>
      <c r="RU130" s="460"/>
      <c r="RV130" s="460"/>
      <c r="RW130" s="460"/>
      <c r="RX130" s="460"/>
      <c r="RY130" s="460"/>
      <c r="RZ130" s="460"/>
      <c r="SA130" s="460"/>
      <c r="SB130" s="460"/>
      <c r="SC130" s="460"/>
      <c r="SD130" s="460"/>
      <c r="SE130" s="460"/>
      <c r="SF130" s="460"/>
      <c r="SG130" s="460"/>
      <c r="SH130" s="460"/>
      <c r="SI130" s="460"/>
      <c r="SJ130" s="460"/>
      <c r="SK130" s="460"/>
      <c r="SL130" s="460"/>
      <c r="SM130" s="460"/>
      <c r="SN130" s="460"/>
      <c r="SO130" s="460"/>
      <c r="SP130" s="460"/>
      <c r="SQ130" s="460"/>
      <c r="SR130" s="460"/>
      <c r="SS130" s="460"/>
      <c r="ST130" s="460"/>
      <c r="SU130" s="460"/>
      <c r="SV130" s="460"/>
      <c r="SW130" s="460"/>
      <c r="SX130" s="460"/>
      <c r="SY130" s="460"/>
      <c r="SZ130" s="460"/>
      <c r="TA130" s="460"/>
      <c r="TB130" s="460"/>
      <c r="TC130" s="460"/>
      <c r="TD130" s="460"/>
      <c r="TE130" s="460"/>
      <c r="TF130" s="460"/>
      <c r="TG130" s="460"/>
      <c r="TH130" s="460"/>
      <c r="TI130" s="460"/>
      <c r="TJ130" s="460"/>
      <c r="TK130" s="460"/>
      <c r="TL130" s="460"/>
      <c r="TM130" s="460"/>
      <c r="TN130" s="460"/>
      <c r="TO130" s="460"/>
      <c r="TP130" s="460"/>
      <c r="TQ130" s="460"/>
      <c r="TR130" s="460"/>
      <c r="TS130" s="460"/>
      <c r="TT130" s="460"/>
      <c r="TU130" s="460"/>
      <c r="TV130" s="460"/>
      <c r="TW130" s="460"/>
      <c r="TX130" s="460"/>
      <c r="TY130" s="460"/>
      <c r="TZ130" s="460"/>
      <c r="UA130" s="460"/>
      <c r="UB130" s="460"/>
      <c r="UC130" s="460"/>
      <c r="UD130" s="460"/>
      <c r="UE130" s="460"/>
      <c r="UF130" s="460"/>
      <c r="UG130" s="460"/>
      <c r="UH130" s="460"/>
      <c r="UI130" s="460"/>
      <c r="UJ130" s="460"/>
      <c r="UK130" s="460"/>
      <c r="UL130" s="460"/>
      <c r="UM130" s="460"/>
      <c r="UN130" s="460"/>
      <c r="UO130" s="460"/>
      <c r="UP130" s="460"/>
      <c r="UQ130" s="460"/>
      <c r="UR130" s="460"/>
      <c r="US130" s="460"/>
      <c r="UT130" s="460"/>
      <c r="UU130" s="460"/>
      <c r="UV130" s="460"/>
      <c r="UW130" s="460"/>
      <c r="UX130" s="460"/>
      <c r="UY130" s="460"/>
      <c r="UZ130" s="460"/>
      <c r="VA130" s="460"/>
      <c r="VB130" s="460"/>
      <c r="VC130" s="460"/>
      <c r="VD130" s="460"/>
      <c r="VE130" s="460"/>
      <c r="VF130" s="460"/>
      <c r="VG130" s="460"/>
      <c r="VH130" s="460"/>
      <c r="VI130" s="460"/>
      <c r="VJ130" s="460"/>
      <c r="VK130" s="460"/>
      <c r="VL130" s="460"/>
      <c r="VM130" s="460"/>
      <c r="VN130" s="460"/>
      <c r="VO130" s="460"/>
      <c r="VP130" s="460"/>
      <c r="VQ130" s="460"/>
      <c r="VR130" s="460"/>
      <c r="VS130" s="460"/>
      <c r="VT130" s="460"/>
      <c r="VU130" s="460"/>
      <c r="VV130" s="460"/>
      <c r="VW130" s="460"/>
      <c r="VX130" s="460"/>
      <c r="VY130" s="460"/>
      <c r="VZ130" s="460"/>
      <c r="WA130" s="460"/>
      <c r="WB130" s="460"/>
      <c r="WC130" s="460"/>
      <c r="WD130" s="460"/>
      <c r="WE130" s="460"/>
      <c r="WF130" s="460"/>
      <c r="WG130" s="460"/>
      <c r="WH130" s="460"/>
      <c r="WI130" s="460"/>
      <c r="WJ130" s="460"/>
      <c r="WK130" s="460"/>
      <c r="WL130" s="460"/>
      <c r="WM130" s="460"/>
      <c r="WN130" s="460"/>
      <c r="WO130" s="460"/>
      <c r="WP130" s="460"/>
      <c r="WQ130" s="460"/>
      <c r="WR130" s="460"/>
      <c r="WS130" s="460"/>
      <c r="WT130" s="460"/>
      <c r="WU130" s="460"/>
      <c r="WV130" s="460"/>
      <c r="WW130" s="460"/>
      <c r="WX130" s="460"/>
      <c r="WY130" s="460"/>
      <c r="WZ130" s="460"/>
      <c r="XA130" s="460"/>
      <c r="XB130" s="460"/>
      <c r="XC130" s="460"/>
      <c r="XD130" s="460"/>
      <c r="XE130" s="460"/>
      <c r="XF130" s="460"/>
      <c r="XG130" s="460"/>
      <c r="XH130" s="460"/>
      <c r="XI130" s="460"/>
      <c r="XJ130" s="460"/>
      <c r="XK130" s="460"/>
      <c r="XL130" s="460"/>
      <c r="XM130" s="460"/>
      <c r="XN130" s="460"/>
      <c r="XO130" s="460"/>
      <c r="XP130" s="460"/>
      <c r="XQ130" s="460"/>
      <c r="XR130" s="460"/>
      <c r="XS130" s="460"/>
      <c r="XT130" s="460"/>
      <c r="XU130" s="460"/>
      <c r="XV130" s="460"/>
      <c r="XW130" s="460"/>
      <c r="XX130" s="460"/>
      <c r="XY130" s="460"/>
      <c r="XZ130" s="460"/>
      <c r="YA130" s="460"/>
      <c r="YB130" s="460"/>
      <c r="YC130" s="460"/>
      <c r="YD130" s="460"/>
      <c r="YE130" s="460"/>
      <c r="YF130" s="460"/>
      <c r="YG130" s="460"/>
      <c r="YH130" s="460"/>
      <c r="YI130" s="460"/>
      <c r="YJ130" s="460"/>
      <c r="YK130" s="460"/>
      <c r="YL130" s="460"/>
      <c r="YM130" s="460"/>
      <c r="YN130" s="460"/>
      <c r="YO130" s="460"/>
      <c r="YP130" s="460"/>
      <c r="YQ130" s="460"/>
      <c r="YR130" s="460"/>
      <c r="YS130" s="460"/>
      <c r="YT130" s="460"/>
      <c r="YU130" s="460"/>
      <c r="YV130" s="460"/>
      <c r="YW130" s="460"/>
      <c r="YX130" s="460"/>
      <c r="YY130" s="460"/>
      <c r="YZ130" s="460"/>
      <c r="ZA130" s="460"/>
      <c r="ZB130" s="460"/>
      <c r="ZC130" s="460"/>
      <c r="ZD130" s="460"/>
      <c r="ZE130" s="460"/>
      <c r="ZF130" s="460"/>
      <c r="ZG130" s="460"/>
      <c r="ZH130" s="460"/>
      <c r="ZI130" s="460"/>
      <c r="ZJ130" s="460"/>
      <c r="ZK130" s="460"/>
      <c r="ZL130" s="460"/>
      <c r="ZM130" s="460"/>
      <c r="ZN130" s="460"/>
      <c r="ZO130" s="460"/>
      <c r="ZP130" s="460"/>
      <c r="ZQ130" s="460"/>
      <c r="ZR130" s="460"/>
      <c r="ZS130" s="460"/>
      <c r="ZT130" s="460"/>
      <c r="ZU130" s="460"/>
      <c r="ZV130" s="460"/>
      <c r="ZW130" s="460"/>
      <c r="ZX130" s="460"/>
      <c r="ZY130" s="460"/>
      <c r="ZZ130" s="460"/>
      <c r="AAA130" s="460"/>
      <c r="AAB130" s="460"/>
      <c r="AAC130" s="460"/>
      <c r="AAD130" s="460"/>
      <c r="AAE130" s="460"/>
      <c r="AAF130" s="460"/>
      <c r="AAG130" s="460"/>
      <c r="AAH130" s="460"/>
      <c r="AAI130" s="460"/>
      <c r="AAJ130" s="460"/>
      <c r="AAK130" s="460"/>
      <c r="AAL130" s="460"/>
      <c r="AAM130" s="460"/>
      <c r="AAN130" s="460"/>
      <c r="AAO130" s="460"/>
      <c r="AAP130" s="460"/>
      <c r="AAQ130" s="460"/>
      <c r="AAR130" s="460"/>
      <c r="AAS130" s="460"/>
      <c r="AAT130" s="460"/>
      <c r="AAU130" s="460"/>
      <c r="AAV130" s="460"/>
      <c r="AAW130" s="460"/>
      <c r="AAX130" s="460"/>
      <c r="AAY130" s="460"/>
      <c r="AAZ130" s="460"/>
      <c r="ABA130" s="460"/>
      <c r="ABB130" s="460"/>
      <c r="ABC130" s="460"/>
      <c r="ABD130" s="460"/>
      <c r="ABE130" s="460"/>
      <c r="ABF130" s="460"/>
      <c r="ABG130" s="460"/>
      <c r="ABH130" s="460"/>
      <c r="ABI130" s="460"/>
      <c r="ABJ130" s="460"/>
      <c r="ABK130" s="460"/>
      <c r="ABL130" s="460"/>
      <c r="ABM130" s="460"/>
      <c r="ABN130" s="460"/>
      <c r="ABO130" s="460"/>
      <c r="ABP130" s="460"/>
      <c r="ABQ130" s="460"/>
      <c r="ABR130" s="460"/>
      <c r="ABS130" s="460"/>
      <c r="ABT130" s="460"/>
      <c r="ABU130" s="460"/>
      <c r="ABV130" s="460"/>
      <c r="ABW130" s="460"/>
      <c r="ABX130" s="460"/>
      <c r="ABY130" s="460"/>
      <c r="ABZ130" s="460"/>
      <c r="ACA130" s="460"/>
      <c r="ACB130" s="460"/>
      <c r="ACC130" s="460"/>
      <c r="ACD130" s="460"/>
      <c r="ACE130" s="460"/>
      <c r="ACF130" s="460"/>
      <c r="ACG130" s="460"/>
      <c r="ACH130" s="460"/>
      <c r="ACI130" s="460"/>
      <c r="ACJ130" s="460"/>
      <c r="ACK130" s="460"/>
      <c r="ACL130" s="460"/>
      <c r="ACM130" s="460"/>
      <c r="ACN130" s="460"/>
      <c r="ACO130" s="460"/>
      <c r="ACP130" s="460"/>
      <c r="ACQ130" s="460"/>
      <c r="ACR130" s="460"/>
      <c r="ACS130" s="460"/>
      <c r="ACT130" s="460"/>
      <c r="ACU130" s="460"/>
      <c r="ACV130" s="460"/>
      <c r="ACW130" s="460"/>
      <c r="ACX130" s="460"/>
      <c r="ACY130" s="460"/>
      <c r="ACZ130" s="460"/>
      <c r="ADA130" s="460"/>
      <c r="ADB130" s="460"/>
      <c r="ADC130" s="460"/>
      <c r="ADD130" s="460"/>
      <c r="ADE130" s="460"/>
      <c r="ADF130" s="460"/>
      <c r="ADG130" s="460"/>
      <c r="ADH130" s="460"/>
      <c r="ADI130" s="460"/>
      <c r="ADJ130" s="460"/>
      <c r="ADK130" s="460"/>
      <c r="ADL130" s="460"/>
      <c r="ADM130" s="460"/>
      <c r="ADN130" s="460"/>
      <c r="ADO130" s="460"/>
      <c r="ADP130" s="460"/>
      <c r="ADQ130" s="460"/>
      <c r="ADR130" s="460"/>
      <c r="ADS130" s="460"/>
      <c r="ADT130" s="460"/>
      <c r="ADU130" s="460"/>
      <c r="ADV130" s="460"/>
      <c r="ADW130" s="460"/>
      <c r="ADX130" s="460"/>
      <c r="ADY130" s="460"/>
      <c r="ADZ130" s="460"/>
      <c r="AEA130" s="460"/>
      <c r="AEB130" s="460"/>
      <c r="AEC130" s="460"/>
      <c r="AED130" s="460"/>
      <c r="AEE130" s="460"/>
      <c r="AEF130" s="460"/>
      <c r="AEG130" s="460"/>
      <c r="AEH130" s="460"/>
      <c r="AEI130" s="460"/>
      <c r="AEJ130" s="460"/>
      <c r="AEK130" s="460"/>
      <c r="AEL130" s="460"/>
      <c r="AEM130" s="460"/>
      <c r="AEN130" s="460"/>
      <c r="AEO130" s="460"/>
      <c r="AEP130" s="460"/>
      <c r="AEQ130" s="460"/>
      <c r="AER130" s="460"/>
      <c r="AES130" s="460"/>
      <c r="AET130" s="460"/>
      <c r="AEU130" s="460"/>
      <c r="AEV130" s="460"/>
      <c r="AEW130" s="460"/>
      <c r="AEX130" s="460"/>
      <c r="AEY130" s="460"/>
      <c r="AEZ130" s="460"/>
      <c r="AFA130" s="460"/>
      <c r="AFB130" s="460"/>
      <c r="AFC130" s="460"/>
      <c r="AFD130" s="460"/>
      <c r="AFE130" s="460"/>
      <c r="AFF130" s="460"/>
      <c r="AFG130" s="460"/>
      <c r="AFH130" s="460"/>
      <c r="AFI130" s="460"/>
      <c r="AFJ130" s="460"/>
      <c r="AFK130" s="460"/>
      <c r="AFL130" s="460"/>
      <c r="AFM130" s="460"/>
      <c r="AFN130" s="460"/>
      <c r="AFO130" s="460"/>
      <c r="AFP130" s="460"/>
      <c r="AFQ130" s="460"/>
      <c r="AFR130" s="460"/>
      <c r="AFS130" s="460"/>
      <c r="AFT130" s="460"/>
      <c r="AFU130" s="460"/>
    </row>
    <row r="131" spans="1:853">
      <c r="A131" s="25"/>
      <c r="B131" s="26"/>
      <c r="C131" s="31" t="s">
        <v>763</v>
      </c>
      <c r="D131" s="23"/>
      <c r="E131" s="380">
        <f t="shared" ref="E131:F141" si="94">SUMIF($G$2:$BN$2,E$2,($G131:$BN131))</f>
        <v>716665.57000000007</v>
      </c>
      <c r="F131" s="431">
        <f t="shared" si="94"/>
        <v>562500</v>
      </c>
      <c r="G131" s="6">
        <v>29740</v>
      </c>
      <c r="H131" s="6">
        <v>30000</v>
      </c>
      <c r="I131" s="6">
        <v>9725</v>
      </c>
      <c r="J131" s="6">
        <v>20000</v>
      </c>
      <c r="K131" s="6">
        <v>39756.57</v>
      </c>
      <c r="L131" s="6">
        <v>20000</v>
      </c>
      <c r="M131" s="6">
        <v>44617</v>
      </c>
      <c r="N131" s="6">
        <v>36000</v>
      </c>
      <c r="O131" s="6">
        <v>40830</v>
      </c>
      <c r="P131" s="6">
        <v>35000</v>
      </c>
      <c r="Q131" s="6">
        <v>18500</v>
      </c>
      <c r="R131" s="6">
        <v>20000</v>
      </c>
      <c r="S131" s="6">
        <v>41000</v>
      </c>
      <c r="T131" s="6">
        <v>30000</v>
      </c>
      <c r="U131" s="6">
        <v>55000</v>
      </c>
      <c r="V131" s="6">
        <v>50000</v>
      </c>
      <c r="W131" s="6">
        <v>36870</v>
      </c>
      <c r="X131" s="6">
        <v>30000</v>
      </c>
      <c r="Y131" s="6">
        <v>44617</v>
      </c>
      <c r="Z131" s="6">
        <v>30000</v>
      </c>
      <c r="AA131" s="6">
        <v>34790</v>
      </c>
      <c r="AB131" s="6">
        <v>30000</v>
      </c>
      <c r="AC131" s="6">
        <v>69487</v>
      </c>
      <c r="AD131" s="6">
        <v>20000</v>
      </c>
      <c r="AE131" s="6">
        <v>45000</v>
      </c>
      <c r="AF131" s="6">
        <v>30000</v>
      </c>
      <c r="AG131" s="6">
        <v>31250</v>
      </c>
      <c r="AH131" s="6">
        <v>27000</v>
      </c>
      <c r="AI131" s="6">
        <v>29706</v>
      </c>
      <c r="AJ131" s="6">
        <v>36000</v>
      </c>
      <c r="AK131" s="6">
        <v>42774</v>
      </c>
      <c r="AL131" s="6">
        <v>42000</v>
      </c>
      <c r="AM131" s="6">
        <v>37480</v>
      </c>
      <c r="AN131" s="6">
        <v>30000</v>
      </c>
      <c r="AO131" s="6">
        <v>32580</v>
      </c>
      <c r="AP131" s="6">
        <v>21500</v>
      </c>
      <c r="AQ131" s="6">
        <v>32943</v>
      </c>
      <c r="AR131" s="6">
        <v>25000</v>
      </c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853">
      <c r="A132" s="25"/>
      <c r="B132" s="26"/>
      <c r="C132" s="31" t="s">
        <v>764</v>
      </c>
      <c r="D132" s="23"/>
      <c r="E132" s="380">
        <f t="shared" si="94"/>
        <v>58810</v>
      </c>
      <c r="F132" s="380">
        <f t="shared" si="94"/>
        <v>29000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4850</v>
      </c>
      <c r="T132" s="6">
        <v>4000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0</v>
      </c>
      <c r="AK132" s="6">
        <v>0</v>
      </c>
      <c r="AL132" s="6">
        <v>0</v>
      </c>
      <c r="AM132" s="6">
        <v>0</v>
      </c>
      <c r="AN132" s="6">
        <v>0</v>
      </c>
      <c r="AO132" s="6">
        <v>0</v>
      </c>
      <c r="AP132" s="6">
        <v>0</v>
      </c>
      <c r="AQ132" s="6">
        <v>53960</v>
      </c>
      <c r="AR132" s="6">
        <v>25000</v>
      </c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853">
      <c r="A133" s="25"/>
      <c r="B133" s="26"/>
      <c r="C133" s="31" t="s">
        <v>765</v>
      </c>
      <c r="D133" s="23"/>
      <c r="E133" s="380">
        <f t="shared" si="94"/>
        <v>69978.600000000006</v>
      </c>
      <c r="F133" s="380">
        <f t="shared" si="94"/>
        <v>91000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3000</v>
      </c>
      <c r="M133" s="6">
        <v>3000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2000</v>
      </c>
      <c r="U133" s="6">
        <v>0</v>
      </c>
      <c r="V133" s="6">
        <v>0</v>
      </c>
      <c r="W133" s="6">
        <v>0</v>
      </c>
      <c r="X133" s="6">
        <v>0</v>
      </c>
      <c r="Y133" s="6">
        <v>3000</v>
      </c>
      <c r="Z133" s="6">
        <v>0</v>
      </c>
      <c r="AA133" s="6">
        <v>2000</v>
      </c>
      <c r="AB133" s="6">
        <v>0</v>
      </c>
      <c r="AC133" s="6">
        <v>6000</v>
      </c>
      <c r="AD133" s="6">
        <v>12000</v>
      </c>
      <c r="AE133" s="6">
        <v>0</v>
      </c>
      <c r="AF133" s="6">
        <v>2000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820</v>
      </c>
      <c r="AP133" s="6">
        <v>12000</v>
      </c>
      <c r="AQ133" s="6">
        <v>55158.6</v>
      </c>
      <c r="AR133" s="6">
        <v>60000</v>
      </c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853">
      <c r="A134" s="25"/>
      <c r="B134" s="26"/>
      <c r="C134" s="31" t="s">
        <v>766</v>
      </c>
      <c r="D134" s="23"/>
      <c r="E134" s="380">
        <f t="shared" si="94"/>
        <v>11420</v>
      </c>
      <c r="F134" s="380">
        <f t="shared" si="94"/>
        <v>9000</v>
      </c>
      <c r="G134" s="6">
        <v>5000</v>
      </c>
      <c r="H134" s="6">
        <v>3000</v>
      </c>
      <c r="I134" s="6">
        <v>0</v>
      </c>
      <c r="J134" s="6">
        <v>0</v>
      </c>
      <c r="K134" s="6">
        <v>1280</v>
      </c>
      <c r="L134" s="6">
        <v>3000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3000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2140</v>
      </c>
      <c r="AH134" s="6">
        <v>3000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0</v>
      </c>
      <c r="AP134" s="6">
        <v>0</v>
      </c>
      <c r="AQ134" s="6">
        <v>0</v>
      </c>
      <c r="AR134" s="6">
        <v>0</v>
      </c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853" s="460" customFormat="1">
      <c r="A135" s="25"/>
      <c r="B135" s="26"/>
      <c r="C135" s="31" t="s">
        <v>767</v>
      </c>
      <c r="D135" s="23"/>
      <c r="E135" s="380">
        <f t="shared" si="94"/>
        <v>41680</v>
      </c>
      <c r="F135" s="380">
        <f t="shared" si="94"/>
        <v>23500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4000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600</v>
      </c>
      <c r="T135" s="6">
        <v>1000</v>
      </c>
      <c r="U135" s="6">
        <v>0</v>
      </c>
      <c r="V135" s="6">
        <v>0</v>
      </c>
      <c r="W135" s="6">
        <v>14050</v>
      </c>
      <c r="X135" s="6">
        <v>5000</v>
      </c>
      <c r="Y135" s="6">
        <v>0</v>
      </c>
      <c r="Z135" s="6">
        <v>0</v>
      </c>
      <c r="AA135" s="6">
        <v>3000</v>
      </c>
      <c r="AB135" s="6">
        <v>3000</v>
      </c>
      <c r="AC135" s="6">
        <v>0</v>
      </c>
      <c r="AD135" s="6">
        <v>0</v>
      </c>
      <c r="AE135" s="6">
        <v>0</v>
      </c>
      <c r="AF135" s="6">
        <v>3000</v>
      </c>
      <c r="AG135" s="6">
        <v>0</v>
      </c>
      <c r="AH135" s="6">
        <v>0</v>
      </c>
      <c r="AI135" s="6">
        <v>0</v>
      </c>
      <c r="AJ135" s="6">
        <v>0</v>
      </c>
      <c r="AK135" s="6">
        <v>0</v>
      </c>
      <c r="AL135" s="6">
        <v>0</v>
      </c>
      <c r="AM135" s="6">
        <v>0</v>
      </c>
      <c r="AN135" s="6">
        <v>0</v>
      </c>
      <c r="AO135" s="6">
        <v>16000</v>
      </c>
      <c r="AP135" s="6">
        <v>5000</v>
      </c>
      <c r="AQ135" s="6">
        <v>8030</v>
      </c>
      <c r="AR135" s="6">
        <v>2500</v>
      </c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853">
      <c r="A136" s="25"/>
      <c r="B136" s="26"/>
      <c r="C136" s="31" t="s">
        <v>768</v>
      </c>
      <c r="D136" s="23"/>
      <c r="E136" s="380">
        <f t="shared" si="94"/>
        <v>295265.17</v>
      </c>
      <c r="F136" s="380">
        <f t="shared" si="94"/>
        <v>227000</v>
      </c>
      <c r="G136" s="6">
        <v>15740</v>
      </c>
      <c r="H136" s="6">
        <v>12000</v>
      </c>
      <c r="I136" s="6">
        <v>7830</v>
      </c>
      <c r="J136" s="6">
        <v>15000</v>
      </c>
      <c r="K136" s="6">
        <v>23327.17</v>
      </c>
      <c r="L136" s="6">
        <v>15000</v>
      </c>
      <c r="M136" s="6">
        <v>20466</v>
      </c>
      <c r="N136" s="6">
        <v>12000</v>
      </c>
      <c r="O136" s="6">
        <v>14920</v>
      </c>
      <c r="P136" s="6">
        <v>15000</v>
      </c>
      <c r="Q136" s="6">
        <v>23000</v>
      </c>
      <c r="R136" s="6">
        <v>15000</v>
      </c>
      <c r="S136" s="6">
        <v>0</v>
      </c>
      <c r="T136" s="6">
        <v>10000</v>
      </c>
      <c r="U136" s="6">
        <v>5000</v>
      </c>
      <c r="V136" s="6">
        <v>5000</v>
      </c>
      <c r="W136" s="6">
        <v>4560</v>
      </c>
      <c r="X136" s="6">
        <v>5000</v>
      </c>
      <c r="Y136" s="6">
        <v>20466</v>
      </c>
      <c r="Z136" s="6">
        <v>18000</v>
      </c>
      <c r="AA136" s="6">
        <v>18730</v>
      </c>
      <c r="AB136" s="6">
        <v>20000</v>
      </c>
      <c r="AC136" s="6">
        <v>24080</v>
      </c>
      <c r="AD136" s="6">
        <v>10000</v>
      </c>
      <c r="AE136" s="6">
        <v>13790</v>
      </c>
      <c r="AF136" s="6">
        <v>15000</v>
      </c>
      <c r="AG136" s="6">
        <v>7280</v>
      </c>
      <c r="AH136" s="6">
        <v>5000</v>
      </c>
      <c r="AI136" s="6">
        <v>19956</v>
      </c>
      <c r="AJ136" s="6">
        <v>15000</v>
      </c>
      <c r="AK136" s="6">
        <v>0</v>
      </c>
      <c r="AL136" s="6">
        <v>0</v>
      </c>
      <c r="AM136" s="6">
        <v>0</v>
      </c>
      <c r="AN136" s="6">
        <v>10000</v>
      </c>
      <c r="AO136" s="6">
        <v>40020</v>
      </c>
      <c r="AP136" s="6">
        <v>18000</v>
      </c>
      <c r="AQ136" s="6">
        <v>36100</v>
      </c>
      <c r="AR136" s="6">
        <v>12000</v>
      </c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853">
      <c r="A137" s="25"/>
      <c r="B137" s="26"/>
      <c r="C137" s="31" t="s">
        <v>769</v>
      </c>
      <c r="D137" s="23"/>
      <c r="E137" s="380">
        <f t="shared" si="94"/>
        <v>363805</v>
      </c>
      <c r="F137" s="380">
        <f t="shared" si="94"/>
        <v>266000</v>
      </c>
      <c r="G137" s="6">
        <v>25000</v>
      </c>
      <c r="H137" s="6">
        <v>15000</v>
      </c>
      <c r="I137" s="6">
        <v>9355</v>
      </c>
      <c r="J137" s="6">
        <v>10000</v>
      </c>
      <c r="K137" s="6">
        <v>21000</v>
      </c>
      <c r="L137" s="6">
        <v>15000</v>
      </c>
      <c r="M137" s="6">
        <v>12680</v>
      </c>
      <c r="N137" s="6">
        <v>12000</v>
      </c>
      <c r="O137" s="6">
        <v>23190</v>
      </c>
      <c r="P137" s="6">
        <v>10000</v>
      </c>
      <c r="Q137" s="6">
        <v>22050</v>
      </c>
      <c r="R137" s="6">
        <v>25000</v>
      </c>
      <c r="S137" s="6">
        <v>9800</v>
      </c>
      <c r="T137" s="6">
        <v>10000</v>
      </c>
      <c r="U137" s="6">
        <v>4000</v>
      </c>
      <c r="V137" s="6">
        <v>5000</v>
      </c>
      <c r="W137" s="6">
        <v>23617</v>
      </c>
      <c r="X137" s="6">
        <v>20000</v>
      </c>
      <c r="Y137" s="6">
        <v>12680</v>
      </c>
      <c r="Z137" s="6">
        <v>12000</v>
      </c>
      <c r="AA137" s="6">
        <v>6430</v>
      </c>
      <c r="AB137" s="6">
        <v>7000</v>
      </c>
      <c r="AC137" s="6">
        <v>30799</v>
      </c>
      <c r="AD137" s="6">
        <v>18000</v>
      </c>
      <c r="AE137" s="6">
        <v>12000</v>
      </c>
      <c r="AF137" s="6">
        <v>10000</v>
      </c>
      <c r="AG137" s="6">
        <v>24180</v>
      </c>
      <c r="AH137" s="6">
        <v>25000</v>
      </c>
      <c r="AI137" s="6">
        <v>7704</v>
      </c>
      <c r="AJ137" s="6">
        <v>9000</v>
      </c>
      <c r="AK137" s="6">
        <v>37500</v>
      </c>
      <c r="AL137" s="6">
        <v>18000</v>
      </c>
      <c r="AM137" s="6">
        <v>35000</v>
      </c>
      <c r="AN137" s="6">
        <v>20000</v>
      </c>
      <c r="AO137" s="6">
        <v>31870</v>
      </c>
      <c r="AP137" s="6">
        <v>15000</v>
      </c>
      <c r="AQ137" s="6">
        <v>14950</v>
      </c>
      <c r="AR137" s="6">
        <v>10000</v>
      </c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853">
      <c r="A138" s="25"/>
      <c r="B138" s="26"/>
      <c r="C138" s="31" t="s">
        <v>770</v>
      </c>
      <c r="D138" s="23"/>
      <c r="E138" s="380">
        <f t="shared" si="94"/>
        <v>0</v>
      </c>
      <c r="F138" s="380">
        <f t="shared" si="94"/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6">
        <v>0</v>
      </c>
      <c r="AN138" s="6">
        <v>0</v>
      </c>
      <c r="AO138" s="6">
        <v>0</v>
      </c>
      <c r="AP138" s="6">
        <v>0</v>
      </c>
      <c r="AQ138" s="6">
        <v>0</v>
      </c>
      <c r="AR138" s="6">
        <v>0</v>
      </c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853">
      <c r="A139" s="25"/>
      <c r="B139" s="26"/>
      <c r="C139" s="31" t="s">
        <v>771</v>
      </c>
      <c r="D139" s="23"/>
      <c r="E139" s="380">
        <f t="shared" si="94"/>
        <v>0</v>
      </c>
      <c r="F139" s="380">
        <f t="shared" si="94"/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6">
        <v>0</v>
      </c>
      <c r="AN139" s="6">
        <v>0</v>
      </c>
      <c r="AO139" s="6">
        <v>0</v>
      </c>
      <c r="AP139" s="6">
        <v>0</v>
      </c>
      <c r="AQ139" s="6">
        <v>0</v>
      </c>
      <c r="AR139" s="6">
        <v>0</v>
      </c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853">
      <c r="A140" s="25"/>
      <c r="B140" s="26"/>
      <c r="C140" s="31" t="s">
        <v>772</v>
      </c>
      <c r="D140" s="23"/>
      <c r="E140" s="380">
        <f t="shared" si="94"/>
        <v>6720</v>
      </c>
      <c r="F140" s="380">
        <f t="shared" si="94"/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2000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6">
        <v>0</v>
      </c>
      <c r="AN140" s="6">
        <v>0</v>
      </c>
      <c r="AO140" s="6">
        <v>4720</v>
      </c>
      <c r="AP140" s="6">
        <v>0</v>
      </c>
      <c r="AQ140" s="6">
        <v>0</v>
      </c>
      <c r="AR140" s="6">
        <v>0</v>
      </c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853">
      <c r="A141" s="25"/>
      <c r="B141" s="26"/>
      <c r="C141" s="31" t="s">
        <v>38</v>
      </c>
      <c r="D141" s="23"/>
      <c r="E141" s="380">
        <f t="shared" si="94"/>
        <v>11546</v>
      </c>
      <c r="F141" s="380">
        <f t="shared" si="94"/>
        <v>0</v>
      </c>
      <c r="G141" s="6">
        <v>0</v>
      </c>
      <c r="H141" s="6">
        <v>0</v>
      </c>
      <c r="I141" s="6">
        <v>8546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3000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6">
        <v>0</v>
      </c>
      <c r="AI141" s="6">
        <v>0</v>
      </c>
      <c r="AJ141" s="6">
        <v>0</v>
      </c>
      <c r="AK141" s="6">
        <v>0</v>
      </c>
      <c r="AL141" s="6">
        <v>0</v>
      </c>
      <c r="AM141" s="6">
        <v>0</v>
      </c>
      <c r="AN141" s="6">
        <v>0</v>
      </c>
      <c r="AO141" s="6">
        <v>0</v>
      </c>
      <c r="AP141" s="6">
        <v>0</v>
      </c>
      <c r="AQ141" s="6">
        <v>0</v>
      </c>
      <c r="AR141" s="6">
        <v>0</v>
      </c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853">
      <c r="A142" s="155"/>
      <c r="B142" s="158">
        <v>2.4</v>
      </c>
      <c r="C142" s="160" t="s">
        <v>1214</v>
      </c>
      <c r="D142" s="160"/>
      <c r="E142" s="157">
        <f t="shared" ref="E142:J142" si="95">SUM(E143)</f>
        <v>77900</v>
      </c>
      <c r="F142" s="157">
        <f t="shared" si="95"/>
        <v>0</v>
      </c>
      <c r="G142" s="157">
        <f>SUM(G143)</f>
        <v>0</v>
      </c>
      <c r="H142" s="157">
        <f>SUM(H143)</f>
        <v>0</v>
      </c>
      <c r="I142" s="157">
        <f t="shared" si="95"/>
        <v>0</v>
      </c>
      <c r="J142" s="157">
        <f t="shared" si="95"/>
        <v>0</v>
      </c>
      <c r="K142" s="157">
        <f>SUM(K143)</f>
        <v>8500</v>
      </c>
      <c r="L142" s="157">
        <f>SUM(L143)</f>
        <v>0</v>
      </c>
      <c r="M142" s="157">
        <f t="shared" ref="M142:V142" si="96">SUM(M143)</f>
        <v>0</v>
      </c>
      <c r="N142" s="157">
        <f t="shared" si="96"/>
        <v>0</v>
      </c>
      <c r="O142" s="157">
        <f t="shared" si="96"/>
        <v>0</v>
      </c>
      <c r="P142" s="157">
        <f t="shared" si="96"/>
        <v>0</v>
      </c>
      <c r="Q142" s="157">
        <f t="shared" si="96"/>
        <v>0</v>
      </c>
      <c r="R142" s="157">
        <f t="shared" si="96"/>
        <v>0</v>
      </c>
      <c r="S142" s="157">
        <f t="shared" si="96"/>
        <v>4900</v>
      </c>
      <c r="T142" s="157">
        <f t="shared" si="96"/>
        <v>0</v>
      </c>
      <c r="U142" s="157">
        <f t="shared" si="96"/>
        <v>0</v>
      </c>
      <c r="V142" s="157">
        <f t="shared" si="96"/>
        <v>0</v>
      </c>
      <c r="W142" s="157">
        <f>SUM(W143)</f>
        <v>0</v>
      </c>
      <c r="X142" s="157">
        <f>SUM(X143)</f>
        <v>0</v>
      </c>
      <c r="Y142" s="157">
        <f>SUM(Y143)</f>
        <v>0</v>
      </c>
      <c r="Z142" s="157">
        <f>SUM(Z143)</f>
        <v>0</v>
      </c>
      <c r="AA142" s="157">
        <f t="shared" ref="AA142:BN142" si="97">SUM(AA143)</f>
        <v>12000</v>
      </c>
      <c r="AB142" s="157">
        <f t="shared" si="97"/>
        <v>0</v>
      </c>
      <c r="AC142" s="157">
        <f>SUM(AC143)</f>
        <v>2900</v>
      </c>
      <c r="AD142" s="157">
        <f>SUM(AD143)</f>
        <v>0</v>
      </c>
      <c r="AE142" s="157">
        <f t="shared" ref="AE142" si="98">SUM(AE143)</f>
        <v>0</v>
      </c>
      <c r="AF142" s="157">
        <f t="shared" si="97"/>
        <v>0</v>
      </c>
      <c r="AG142" s="157">
        <f t="shared" si="97"/>
        <v>0</v>
      </c>
      <c r="AH142" s="157">
        <f t="shared" si="97"/>
        <v>0</v>
      </c>
      <c r="AI142" s="157">
        <f t="shared" si="97"/>
        <v>47500</v>
      </c>
      <c r="AJ142" s="157">
        <f t="shared" si="97"/>
        <v>0</v>
      </c>
      <c r="AK142" s="157">
        <f t="shared" si="97"/>
        <v>0</v>
      </c>
      <c r="AL142" s="157">
        <f t="shared" si="97"/>
        <v>0</v>
      </c>
      <c r="AM142" s="157">
        <f t="shared" si="97"/>
        <v>0</v>
      </c>
      <c r="AN142" s="157">
        <f t="shared" si="97"/>
        <v>0</v>
      </c>
      <c r="AO142" s="157">
        <f t="shared" si="97"/>
        <v>0</v>
      </c>
      <c r="AP142" s="157">
        <f t="shared" si="97"/>
        <v>0</v>
      </c>
      <c r="AQ142" s="157">
        <f t="shared" si="97"/>
        <v>2100</v>
      </c>
      <c r="AR142" s="157">
        <f t="shared" si="97"/>
        <v>0</v>
      </c>
      <c r="AS142" s="157">
        <f t="shared" si="97"/>
        <v>0</v>
      </c>
      <c r="AT142" s="157">
        <f t="shared" si="97"/>
        <v>0</v>
      </c>
      <c r="AU142" s="157">
        <f t="shared" si="97"/>
        <v>0</v>
      </c>
      <c r="AV142" s="157">
        <f t="shared" si="97"/>
        <v>0</v>
      </c>
      <c r="AW142" s="157">
        <f t="shared" si="97"/>
        <v>0</v>
      </c>
      <c r="AX142" s="157">
        <f t="shared" si="97"/>
        <v>0</v>
      </c>
      <c r="AY142" s="157">
        <f t="shared" si="97"/>
        <v>0</v>
      </c>
      <c r="AZ142" s="157">
        <f t="shared" si="97"/>
        <v>0</v>
      </c>
      <c r="BA142" s="157">
        <f t="shared" si="97"/>
        <v>0</v>
      </c>
      <c r="BB142" s="157">
        <f t="shared" si="97"/>
        <v>0</v>
      </c>
      <c r="BC142" s="157">
        <f t="shared" si="97"/>
        <v>0</v>
      </c>
      <c r="BD142" s="157">
        <f t="shared" si="97"/>
        <v>0</v>
      </c>
      <c r="BE142" s="157">
        <f t="shared" si="97"/>
        <v>0</v>
      </c>
      <c r="BF142" s="157">
        <f t="shared" si="97"/>
        <v>0</v>
      </c>
      <c r="BG142" s="157">
        <f t="shared" si="97"/>
        <v>0</v>
      </c>
      <c r="BH142" s="157">
        <f t="shared" si="97"/>
        <v>0</v>
      </c>
      <c r="BI142" s="157">
        <f t="shared" si="97"/>
        <v>0</v>
      </c>
      <c r="BJ142" s="157">
        <f t="shared" si="97"/>
        <v>0</v>
      </c>
      <c r="BK142" s="157">
        <f t="shared" si="97"/>
        <v>0</v>
      </c>
      <c r="BL142" s="157">
        <f t="shared" si="97"/>
        <v>0</v>
      </c>
      <c r="BM142" s="157">
        <f t="shared" si="97"/>
        <v>0</v>
      </c>
      <c r="BN142" s="157">
        <f t="shared" si="97"/>
        <v>0</v>
      </c>
    </row>
    <row r="143" spans="1:853">
      <c r="A143" s="25"/>
      <c r="B143" s="26"/>
      <c r="C143" s="23" t="s">
        <v>1214</v>
      </c>
      <c r="D143" s="23"/>
      <c r="E143" s="380">
        <f>SUMIF($G$2:$BN$2,E$2,($G143:$BN143))</f>
        <v>77900</v>
      </c>
      <c r="F143" s="380">
        <f>SUMIF($G$2:$BN$2,F$2,($G143:$BN143))</f>
        <v>0</v>
      </c>
      <c r="G143" s="380">
        <v>0</v>
      </c>
      <c r="H143" s="380">
        <v>0</v>
      </c>
      <c r="I143" s="380">
        <v>0</v>
      </c>
      <c r="J143" s="380">
        <v>0</v>
      </c>
      <c r="K143" s="6">
        <v>8500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4900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12000</v>
      </c>
      <c r="AB143" s="6">
        <v>0</v>
      </c>
      <c r="AC143" s="6">
        <v>2900</v>
      </c>
      <c r="AD143" s="6"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47500</v>
      </c>
      <c r="AJ143" s="6">
        <v>0</v>
      </c>
      <c r="AK143" s="6">
        <f>SUMIF(AM$2:CV$2,$F$2,(AM143:CV143))</f>
        <v>0</v>
      </c>
      <c r="AL143" s="6">
        <v>0</v>
      </c>
      <c r="AM143" s="6">
        <f>SUMIF(AO$2:CX$2,$F$2,(AO143:CX143))</f>
        <v>0</v>
      </c>
      <c r="AN143" s="6">
        <v>0</v>
      </c>
      <c r="AO143" s="6">
        <f>SUMIF(AQ$2:CZ$2,$F$2,(AQ143:CZ143))</f>
        <v>0</v>
      </c>
      <c r="AP143" s="6">
        <v>0</v>
      </c>
      <c r="AQ143" s="6">
        <v>2100</v>
      </c>
      <c r="AR143" s="6">
        <v>0</v>
      </c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853" s="475" customFormat="1">
      <c r="A144" s="155"/>
      <c r="B144" s="158">
        <v>2.5</v>
      </c>
      <c r="C144" s="160" t="s">
        <v>39</v>
      </c>
      <c r="D144" s="160"/>
      <c r="E144" s="157">
        <f t="shared" ref="E144:J144" si="99">SUM(E145:E148)</f>
        <v>5770251.9426861238</v>
      </c>
      <c r="F144" s="157">
        <f t="shared" si="99"/>
        <v>7466890.3974000011</v>
      </c>
      <c r="G144" s="157">
        <f>SUM(G145:G148)</f>
        <v>702607.86</v>
      </c>
      <c r="H144" s="157">
        <f>SUM(H145:H148)</f>
        <v>838758.38260000024</v>
      </c>
      <c r="I144" s="157">
        <f t="shared" si="99"/>
        <v>142781.91999999998</v>
      </c>
      <c r="J144" s="157">
        <f t="shared" si="99"/>
        <v>185502.77119999999</v>
      </c>
      <c r="K144" s="157">
        <f>SUM(K145:K148)</f>
        <v>514374.8</v>
      </c>
      <c r="L144" s="157">
        <f>SUM(L145:L148)</f>
        <v>454873.21759999997</v>
      </c>
      <c r="M144" s="157">
        <f t="shared" ref="M144:BN144" si="100">SUM(M145:M148)</f>
        <v>255699.84000000003</v>
      </c>
      <c r="N144" s="157">
        <f t="shared" si="100"/>
        <v>249185.49040000001</v>
      </c>
      <c r="O144" s="157">
        <f t="shared" si="100"/>
        <v>110788.43</v>
      </c>
      <c r="P144" s="157">
        <f t="shared" si="100"/>
        <v>210345</v>
      </c>
      <c r="Q144" s="157">
        <f t="shared" si="100"/>
        <v>201511.74000000002</v>
      </c>
      <c r="R144" s="157">
        <f t="shared" si="100"/>
        <v>221915.84899999999</v>
      </c>
      <c r="S144" s="157">
        <f t="shared" si="100"/>
        <v>328836.41999999993</v>
      </c>
      <c r="T144" s="157">
        <f t="shared" si="100"/>
        <v>450952.31899999996</v>
      </c>
      <c r="U144" s="157">
        <f t="shared" si="100"/>
        <v>22180.09</v>
      </c>
      <c r="V144" s="157">
        <f t="shared" si="100"/>
        <v>397717.24980000005</v>
      </c>
      <c r="W144" s="157">
        <f>SUM(W145:W148)</f>
        <v>310878.43</v>
      </c>
      <c r="X144" s="157">
        <f>SUM(X145:X148)</f>
        <v>401053.59760000004</v>
      </c>
      <c r="Y144" s="157">
        <f>SUM(Y145:Y148)</f>
        <v>254943.84000000003</v>
      </c>
      <c r="Z144" s="157">
        <f>SUM(Z145:Z148)</f>
        <v>221195.74960000004</v>
      </c>
      <c r="AA144" s="157">
        <f t="shared" si="100"/>
        <v>473508.73000000004</v>
      </c>
      <c r="AB144" s="157">
        <f t="shared" si="100"/>
        <v>473396.17420000001</v>
      </c>
      <c r="AC144" s="157">
        <f>SUM(AC145:AC148)</f>
        <v>555307.74084306217</v>
      </c>
      <c r="AD144" s="157">
        <f>SUM(AD145:AD148)</f>
        <v>601665.33880000003</v>
      </c>
      <c r="AE144" s="157">
        <f t="shared" si="100"/>
        <v>12241.27</v>
      </c>
      <c r="AF144" s="157">
        <f t="shared" si="100"/>
        <v>412999.42020000011</v>
      </c>
      <c r="AG144" s="157">
        <f t="shared" si="100"/>
        <v>214760.31999999998</v>
      </c>
      <c r="AH144" s="157">
        <f t="shared" si="100"/>
        <v>484591.13400000019</v>
      </c>
      <c r="AI144" s="157">
        <f t="shared" si="100"/>
        <v>662044.6</v>
      </c>
      <c r="AJ144" s="157">
        <f t="shared" si="100"/>
        <v>639648.19000000006</v>
      </c>
      <c r="AK144" s="157">
        <f t="shared" si="100"/>
        <v>347418.18184306222</v>
      </c>
      <c r="AL144" s="157">
        <f t="shared" si="100"/>
        <v>351309.33100000006</v>
      </c>
      <c r="AM144" s="157">
        <f t="shared" si="100"/>
        <v>245196.67</v>
      </c>
      <c r="AN144" s="157">
        <f t="shared" si="100"/>
        <v>416656.84939999995</v>
      </c>
      <c r="AO144" s="157">
        <f t="shared" si="100"/>
        <v>415171.06</v>
      </c>
      <c r="AP144" s="157">
        <f t="shared" si="100"/>
        <v>455124.33300000004</v>
      </c>
      <c r="AQ144" s="157">
        <f t="shared" si="100"/>
        <v>0</v>
      </c>
      <c r="AR144" s="157">
        <f t="shared" si="100"/>
        <v>0</v>
      </c>
      <c r="AS144" s="157">
        <f t="shared" si="100"/>
        <v>0</v>
      </c>
      <c r="AT144" s="157">
        <f t="shared" si="100"/>
        <v>0</v>
      </c>
      <c r="AU144" s="157">
        <f t="shared" si="100"/>
        <v>0</v>
      </c>
      <c r="AV144" s="157">
        <f t="shared" si="100"/>
        <v>0</v>
      </c>
      <c r="AW144" s="157">
        <f t="shared" si="100"/>
        <v>0</v>
      </c>
      <c r="AX144" s="157">
        <f t="shared" si="100"/>
        <v>0</v>
      </c>
      <c r="AY144" s="157">
        <f t="shared" si="100"/>
        <v>0</v>
      </c>
      <c r="AZ144" s="157">
        <f t="shared" si="100"/>
        <v>0</v>
      </c>
      <c r="BA144" s="157">
        <f t="shared" si="100"/>
        <v>0</v>
      </c>
      <c r="BB144" s="157">
        <f t="shared" si="100"/>
        <v>0</v>
      </c>
      <c r="BC144" s="157">
        <f t="shared" si="100"/>
        <v>0</v>
      </c>
      <c r="BD144" s="157">
        <f t="shared" si="100"/>
        <v>0</v>
      </c>
      <c r="BE144" s="157">
        <f t="shared" si="100"/>
        <v>0</v>
      </c>
      <c r="BF144" s="157">
        <f t="shared" si="100"/>
        <v>0</v>
      </c>
      <c r="BG144" s="157">
        <f t="shared" si="100"/>
        <v>0</v>
      </c>
      <c r="BH144" s="157">
        <f t="shared" si="100"/>
        <v>0</v>
      </c>
      <c r="BI144" s="157">
        <f t="shared" si="100"/>
        <v>0</v>
      </c>
      <c r="BJ144" s="157">
        <f t="shared" si="100"/>
        <v>0</v>
      </c>
      <c r="BK144" s="157">
        <f t="shared" si="100"/>
        <v>0</v>
      </c>
      <c r="BL144" s="157">
        <f t="shared" si="100"/>
        <v>0</v>
      </c>
      <c r="BM144" s="157">
        <f t="shared" si="100"/>
        <v>0</v>
      </c>
      <c r="BN144" s="157">
        <f t="shared" si="100"/>
        <v>0</v>
      </c>
      <c r="BO144" s="460"/>
      <c r="BP144" s="460"/>
      <c r="BQ144" s="460"/>
      <c r="BR144" s="460"/>
      <c r="BS144" s="460"/>
      <c r="BT144" s="460"/>
      <c r="BU144" s="460"/>
      <c r="BV144" s="460"/>
      <c r="BW144" s="460"/>
      <c r="BX144" s="460"/>
      <c r="BY144" s="460"/>
      <c r="BZ144" s="460"/>
      <c r="CA144" s="460"/>
      <c r="CB144" s="460"/>
      <c r="CC144" s="460"/>
      <c r="CD144" s="460"/>
      <c r="CE144" s="460"/>
      <c r="CF144" s="460"/>
      <c r="CG144" s="460"/>
      <c r="CH144" s="460"/>
      <c r="CI144" s="460"/>
      <c r="CJ144" s="460"/>
      <c r="CK144" s="460"/>
      <c r="CL144" s="460"/>
      <c r="CM144" s="460"/>
      <c r="CN144" s="460"/>
      <c r="CO144" s="460"/>
      <c r="CP144" s="460"/>
      <c r="CQ144" s="460"/>
      <c r="CR144" s="460"/>
      <c r="CS144" s="460"/>
      <c r="CT144" s="460"/>
      <c r="CU144" s="460"/>
      <c r="CV144" s="460"/>
      <c r="CW144" s="460"/>
      <c r="CX144" s="460"/>
      <c r="CY144" s="460"/>
      <c r="CZ144" s="460"/>
      <c r="DA144" s="460"/>
      <c r="DB144" s="460"/>
      <c r="DC144" s="460"/>
      <c r="DD144" s="460"/>
      <c r="DE144" s="460"/>
      <c r="DF144" s="460"/>
      <c r="DG144" s="460"/>
      <c r="DH144" s="460"/>
      <c r="DI144" s="460"/>
      <c r="DJ144" s="460"/>
      <c r="DK144" s="460"/>
      <c r="DL144" s="460"/>
      <c r="DM144" s="460"/>
      <c r="DN144" s="460"/>
      <c r="DO144" s="460"/>
      <c r="DP144" s="460"/>
      <c r="DQ144" s="460"/>
      <c r="DR144" s="460"/>
      <c r="DS144" s="460"/>
      <c r="DT144" s="460"/>
      <c r="DU144" s="460"/>
      <c r="DV144" s="460"/>
      <c r="DW144" s="460"/>
      <c r="DX144" s="460"/>
      <c r="DY144" s="460"/>
      <c r="DZ144" s="460"/>
      <c r="EA144" s="460"/>
      <c r="EB144" s="460"/>
      <c r="EC144" s="460"/>
      <c r="ED144" s="460"/>
      <c r="EE144" s="460"/>
      <c r="EF144" s="460"/>
      <c r="EG144" s="460"/>
      <c r="EH144" s="460"/>
      <c r="EI144" s="460"/>
      <c r="EJ144" s="460"/>
      <c r="EK144" s="460"/>
      <c r="EL144" s="460"/>
      <c r="EM144" s="460"/>
      <c r="EN144" s="460"/>
      <c r="EO144" s="460"/>
      <c r="EP144" s="460"/>
      <c r="EQ144" s="460"/>
      <c r="ER144" s="460"/>
      <c r="ES144" s="460"/>
      <c r="ET144" s="460"/>
      <c r="EU144" s="460"/>
      <c r="EV144" s="460"/>
      <c r="EW144" s="460"/>
      <c r="EX144" s="460"/>
      <c r="EY144" s="460"/>
      <c r="EZ144" s="460"/>
      <c r="FA144" s="460"/>
      <c r="FB144" s="460"/>
      <c r="FC144" s="460"/>
      <c r="FD144" s="460"/>
      <c r="FE144" s="460"/>
      <c r="FF144" s="460"/>
      <c r="FG144" s="460"/>
      <c r="FH144" s="460"/>
      <c r="FI144" s="460"/>
      <c r="FJ144" s="460"/>
      <c r="FK144" s="460"/>
      <c r="FL144" s="460"/>
      <c r="FM144" s="460"/>
      <c r="FN144" s="460"/>
      <c r="FO144" s="460"/>
      <c r="FP144" s="460"/>
      <c r="FQ144" s="460"/>
      <c r="FR144" s="460"/>
      <c r="FS144" s="460"/>
      <c r="FT144" s="460"/>
      <c r="FU144" s="460"/>
      <c r="FV144" s="460"/>
      <c r="FW144" s="460"/>
      <c r="FX144" s="460"/>
      <c r="FY144" s="460"/>
      <c r="FZ144" s="460"/>
      <c r="GA144" s="460"/>
      <c r="GB144" s="460"/>
      <c r="GC144" s="460"/>
      <c r="GD144" s="460"/>
      <c r="GE144" s="460"/>
      <c r="GF144" s="460"/>
      <c r="GG144" s="460"/>
      <c r="GH144" s="460"/>
      <c r="GI144" s="460"/>
      <c r="GJ144" s="460"/>
      <c r="GK144" s="460"/>
      <c r="GL144" s="460"/>
      <c r="GM144" s="460"/>
      <c r="GN144" s="460"/>
      <c r="GO144" s="460"/>
      <c r="GP144" s="460"/>
      <c r="GQ144" s="460"/>
      <c r="GR144" s="460"/>
      <c r="GS144" s="460"/>
      <c r="GT144" s="460"/>
      <c r="GU144" s="460"/>
      <c r="GV144" s="460"/>
      <c r="GW144" s="460"/>
      <c r="GX144" s="460"/>
      <c r="GY144" s="460"/>
      <c r="GZ144" s="460"/>
      <c r="HA144" s="460"/>
      <c r="HB144" s="460"/>
      <c r="HC144" s="460"/>
      <c r="HD144" s="460"/>
      <c r="HE144" s="460"/>
      <c r="HF144" s="460"/>
      <c r="HG144" s="460"/>
      <c r="HH144" s="460"/>
      <c r="HI144" s="460"/>
      <c r="HJ144" s="460"/>
      <c r="HK144" s="460"/>
      <c r="HL144" s="460"/>
      <c r="HM144" s="460"/>
      <c r="HN144" s="460"/>
      <c r="HO144" s="460"/>
      <c r="HP144" s="460"/>
      <c r="HQ144" s="460"/>
      <c r="HR144" s="460"/>
      <c r="HS144" s="460"/>
      <c r="HT144" s="460"/>
      <c r="HU144" s="460"/>
      <c r="HV144" s="460"/>
      <c r="HW144" s="460"/>
      <c r="HX144" s="460"/>
      <c r="HY144" s="460"/>
      <c r="HZ144" s="460"/>
      <c r="IA144" s="460"/>
      <c r="IB144" s="460"/>
      <c r="IC144" s="460"/>
      <c r="ID144" s="460"/>
      <c r="IE144" s="460"/>
      <c r="IF144" s="460"/>
      <c r="IG144" s="460"/>
      <c r="IH144" s="460"/>
      <c r="II144" s="460"/>
      <c r="IJ144" s="460"/>
      <c r="IK144" s="460"/>
      <c r="IL144" s="460"/>
      <c r="IM144" s="460"/>
      <c r="IN144" s="460"/>
      <c r="IO144" s="460"/>
      <c r="IP144" s="460"/>
      <c r="IQ144" s="460"/>
      <c r="IR144" s="460"/>
      <c r="IS144" s="460"/>
      <c r="IT144" s="460"/>
      <c r="IU144" s="460"/>
      <c r="IV144" s="460"/>
      <c r="IW144" s="460"/>
      <c r="IX144" s="460"/>
      <c r="IY144" s="460"/>
      <c r="IZ144" s="460"/>
      <c r="JA144" s="460"/>
      <c r="JB144" s="460"/>
      <c r="JC144" s="460"/>
      <c r="JD144" s="460"/>
      <c r="JE144" s="460"/>
      <c r="JF144" s="460"/>
      <c r="JG144" s="460"/>
      <c r="JH144" s="460"/>
      <c r="JI144" s="460"/>
      <c r="JJ144" s="460"/>
      <c r="JK144" s="460"/>
      <c r="JL144" s="460"/>
      <c r="JM144" s="460"/>
      <c r="JN144" s="460"/>
      <c r="JO144" s="460"/>
      <c r="JP144" s="460"/>
      <c r="JQ144" s="460"/>
      <c r="JR144" s="460"/>
      <c r="JS144" s="460"/>
      <c r="JT144" s="460"/>
      <c r="JU144" s="460"/>
      <c r="JV144" s="460"/>
      <c r="JW144" s="460"/>
      <c r="JX144" s="460"/>
      <c r="JY144" s="460"/>
      <c r="JZ144" s="460"/>
      <c r="KA144" s="460"/>
      <c r="KB144" s="460"/>
      <c r="KC144" s="460"/>
      <c r="KD144" s="460"/>
      <c r="KE144" s="460"/>
      <c r="KF144" s="460"/>
      <c r="KG144" s="460"/>
      <c r="KH144" s="460"/>
      <c r="KI144" s="460"/>
      <c r="KJ144" s="460"/>
      <c r="KK144" s="460"/>
      <c r="KL144" s="460"/>
      <c r="KM144" s="460"/>
      <c r="KN144" s="460"/>
      <c r="KO144" s="460"/>
      <c r="KP144" s="460"/>
      <c r="KQ144" s="460"/>
      <c r="KR144" s="460"/>
      <c r="KS144" s="460"/>
      <c r="KT144" s="460"/>
      <c r="KU144" s="460"/>
      <c r="KV144" s="460"/>
      <c r="KW144" s="460"/>
      <c r="KX144" s="460"/>
      <c r="KY144" s="460"/>
      <c r="KZ144" s="460"/>
      <c r="LA144" s="460"/>
      <c r="LB144" s="460"/>
      <c r="LC144" s="460"/>
      <c r="LD144" s="460"/>
      <c r="LE144" s="460"/>
      <c r="LF144" s="460"/>
      <c r="LG144" s="460"/>
      <c r="LH144" s="460"/>
      <c r="LI144" s="460"/>
      <c r="LJ144" s="460"/>
      <c r="LK144" s="460"/>
      <c r="LL144" s="460"/>
      <c r="LM144" s="460"/>
      <c r="LN144" s="460"/>
      <c r="LO144" s="460"/>
      <c r="LP144" s="460"/>
      <c r="LQ144" s="460"/>
      <c r="LR144" s="460"/>
      <c r="LS144" s="460"/>
      <c r="LT144" s="460"/>
      <c r="LU144" s="460"/>
      <c r="LV144" s="460"/>
      <c r="LW144" s="460"/>
      <c r="LX144" s="460"/>
      <c r="LY144" s="460"/>
      <c r="LZ144" s="460"/>
      <c r="MA144" s="460"/>
      <c r="MB144" s="460"/>
      <c r="MC144" s="460"/>
      <c r="MD144" s="460"/>
      <c r="ME144" s="460"/>
      <c r="MF144" s="460"/>
      <c r="MG144" s="460"/>
      <c r="MH144" s="460"/>
      <c r="MI144" s="460"/>
      <c r="MJ144" s="460"/>
      <c r="MK144" s="460"/>
      <c r="ML144" s="460"/>
      <c r="MM144" s="460"/>
      <c r="MN144" s="460"/>
      <c r="MO144" s="460"/>
      <c r="MP144" s="460"/>
      <c r="MQ144" s="460"/>
      <c r="MR144" s="460"/>
      <c r="MS144" s="460"/>
      <c r="MT144" s="460"/>
      <c r="MU144" s="460"/>
      <c r="MV144" s="460"/>
      <c r="MW144" s="460"/>
      <c r="MX144" s="460"/>
      <c r="MY144" s="460"/>
      <c r="MZ144" s="460"/>
      <c r="NA144" s="460"/>
      <c r="NB144" s="460"/>
      <c r="NC144" s="460"/>
      <c r="ND144" s="460"/>
      <c r="NE144" s="460"/>
      <c r="NF144" s="460"/>
      <c r="NG144" s="460"/>
      <c r="NH144" s="460"/>
      <c r="NI144" s="460"/>
      <c r="NJ144" s="460"/>
      <c r="NK144" s="460"/>
      <c r="NL144" s="460"/>
      <c r="NM144" s="460"/>
      <c r="NN144" s="460"/>
      <c r="NO144" s="460"/>
      <c r="NP144" s="460"/>
      <c r="NQ144" s="460"/>
      <c r="NR144" s="460"/>
      <c r="NS144" s="460"/>
      <c r="NT144" s="460"/>
      <c r="NU144" s="460"/>
      <c r="NV144" s="460"/>
      <c r="NW144" s="460"/>
      <c r="NX144" s="460"/>
      <c r="NY144" s="460"/>
      <c r="NZ144" s="460"/>
      <c r="OA144" s="460"/>
      <c r="OB144" s="460"/>
      <c r="OC144" s="460"/>
      <c r="OD144" s="460"/>
      <c r="OE144" s="460"/>
      <c r="OF144" s="460"/>
      <c r="OG144" s="460"/>
      <c r="OH144" s="460"/>
      <c r="OI144" s="460"/>
      <c r="OJ144" s="460"/>
      <c r="OK144" s="460"/>
      <c r="OL144" s="460"/>
      <c r="OM144" s="460"/>
      <c r="ON144" s="460"/>
      <c r="OO144" s="460"/>
      <c r="OP144" s="460"/>
      <c r="OQ144" s="460"/>
      <c r="OR144" s="460"/>
      <c r="OS144" s="460"/>
      <c r="OT144" s="460"/>
      <c r="OU144" s="460"/>
      <c r="OV144" s="460"/>
      <c r="OW144" s="460"/>
      <c r="OX144" s="460"/>
      <c r="OY144" s="460"/>
      <c r="OZ144" s="460"/>
      <c r="PA144" s="460"/>
      <c r="PB144" s="460"/>
      <c r="PC144" s="460"/>
      <c r="PD144" s="460"/>
      <c r="PE144" s="460"/>
      <c r="PF144" s="460"/>
      <c r="PG144" s="460"/>
      <c r="PH144" s="460"/>
      <c r="PI144" s="460"/>
      <c r="PJ144" s="460"/>
      <c r="PK144" s="460"/>
      <c r="PL144" s="460"/>
      <c r="PM144" s="460"/>
      <c r="PN144" s="460"/>
      <c r="PO144" s="460"/>
      <c r="PP144" s="460"/>
      <c r="PQ144" s="460"/>
      <c r="PR144" s="460"/>
      <c r="PS144" s="460"/>
      <c r="PT144" s="460"/>
      <c r="PU144" s="460"/>
      <c r="PV144" s="460"/>
      <c r="PW144" s="460"/>
      <c r="PX144" s="460"/>
      <c r="PY144" s="460"/>
      <c r="PZ144" s="460"/>
      <c r="QA144" s="460"/>
      <c r="QB144" s="460"/>
      <c r="QC144" s="460"/>
      <c r="QD144" s="460"/>
      <c r="QE144" s="460"/>
      <c r="QF144" s="460"/>
      <c r="QG144" s="460"/>
      <c r="QH144" s="460"/>
      <c r="QI144" s="460"/>
      <c r="QJ144" s="460"/>
      <c r="QK144" s="460"/>
      <c r="QL144" s="460"/>
      <c r="QM144" s="460"/>
      <c r="QN144" s="460"/>
      <c r="QO144" s="460"/>
      <c r="QP144" s="460"/>
      <c r="QQ144" s="460"/>
      <c r="QR144" s="460"/>
      <c r="QS144" s="460"/>
      <c r="QT144" s="460"/>
      <c r="QU144" s="460"/>
      <c r="QV144" s="460"/>
      <c r="QW144" s="460"/>
      <c r="QX144" s="460"/>
      <c r="QY144" s="460"/>
      <c r="QZ144" s="460"/>
      <c r="RA144" s="460"/>
      <c r="RB144" s="460"/>
      <c r="RC144" s="460"/>
      <c r="RD144" s="460"/>
      <c r="RE144" s="460"/>
      <c r="RF144" s="460"/>
      <c r="RG144" s="460"/>
      <c r="RH144" s="460"/>
      <c r="RI144" s="460"/>
      <c r="RJ144" s="460"/>
      <c r="RK144" s="460"/>
      <c r="RL144" s="460"/>
      <c r="RM144" s="460"/>
      <c r="RN144" s="460"/>
      <c r="RO144" s="460"/>
      <c r="RP144" s="460"/>
      <c r="RQ144" s="460"/>
      <c r="RR144" s="460"/>
      <c r="RS144" s="460"/>
      <c r="RT144" s="460"/>
      <c r="RU144" s="460"/>
      <c r="RV144" s="460"/>
      <c r="RW144" s="460"/>
      <c r="RX144" s="460"/>
      <c r="RY144" s="460"/>
      <c r="RZ144" s="460"/>
      <c r="SA144" s="460"/>
      <c r="SB144" s="460"/>
      <c r="SC144" s="460"/>
      <c r="SD144" s="460"/>
      <c r="SE144" s="460"/>
      <c r="SF144" s="460"/>
      <c r="SG144" s="460"/>
      <c r="SH144" s="460"/>
      <c r="SI144" s="460"/>
      <c r="SJ144" s="460"/>
      <c r="SK144" s="460"/>
      <c r="SL144" s="460"/>
      <c r="SM144" s="460"/>
      <c r="SN144" s="460"/>
      <c r="SO144" s="460"/>
      <c r="SP144" s="460"/>
      <c r="SQ144" s="460"/>
      <c r="SR144" s="460"/>
      <c r="SS144" s="460"/>
      <c r="ST144" s="460"/>
      <c r="SU144" s="460"/>
      <c r="SV144" s="460"/>
      <c r="SW144" s="460"/>
      <c r="SX144" s="460"/>
      <c r="SY144" s="460"/>
      <c r="SZ144" s="460"/>
      <c r="TA144" s="460"/>
      <c r="TB144" s="460"/>
      <c r="TC144" s="460"/>
      <c r="TD144" s="460"/>
      <c r="TE144" s="460"/>
      <c r="TF144" s="460"/>
      <c r="TG144" s="460"/>
      <c r="TH144" s="460"/>
      <c r="TI144" s="460"/>
      <c r="TJ144" s="460"/>
      <c r="TK144" s="460"/>
      <c r="TL144" s="460"/>
      <c r="TM144" s="460"/>
      <c r="TN144" s="460"/>
      <c r="TO144" s="460"/>
      <c r="TP144" s="460"/>
      <c r="TQ144" s="460"/>
      <c r="TR144" s="460"/>
      <c r="TS144" s="460"/>
      <c r="TT144" s="460"/>
      <c r="TU144" s="460"/>
      <c r="TV144" s="460"/>
      <c r="TW144" s="460"/>
      <c r="TX144" s="460"/>
      <c r="TY144" s="460"/>
      <c r="TZ144" s="460"/>
      <c r="UA144" s="460"/>
      <c r="UB144" s="460"/>
      <c r="UC144" s="460"/>
      <c r="UD144" s="460"/>
      <c r="UE144" s="460"/>
      <c r="UF144" s="460"/>
      <c r="UG144" s="460"/>
      <c r="UH144" s="460"/>
      <c r="UI144" s="460"/>
      <c r="UJ144" s="460"/>
      <c r="UK144" s="460"/>
      <c r="UL144" s="460"/>
      <c r="UM144" s="460"/>
      <c r="UN144" s="460"/>
      <c r="UO144" s="460"/>
      <c r="UP144" s="460"/>
      <c r="UQ144" s="460"/>
      <c r="UR144" s="460"/>
      <c r="US144" s="460"/>
      <c r="UT144" s="460"/>
      <c r="UU144" s="460"/>
      <c r="UV144" s="460"/>
      <c r="UW144" s="460"/>
      <c r="UX144" s="460"/>
      <c r="UY144" s="460"/>
      <c r="UZ144" s="460"/>
      <c r="VA144" s="460"/>
      <c r="VB144" s="460"/>
      <c r="VC144" s="460"/>
      <c r="VD144" s="460"/>
      <c r="VE144" s="460"/>
      <c r="VF144" s="460"/>
      <c r="VG144" s="460"/>
      <c r="VH144" s="460"/>
      <c r="VI144" s="460"/>
      <c r="VJ144" s="460"/>
      <c r="VK144" s="460"/>
      <c r="VL144" s="460"/>
      <c r="VM144" s="460"/>
      <c r="VN144" s="460"/>
      <c r="VO144" s="460"/>
      <c r="VP144" s="460"/>
      <c r="VQ144" s="460"/>
      <c r="VR144" s="460"/>
      <c r="VS144" s="460"/>
      <c r="VT144" s="460"/>
      <c r="VU144" s="460"/>
      <c r="VV144" s="460"/>
      <c r="VW144" s="460"/>
      <c r="VX144" s="460"/>
      <c r="VY144" s="460"/>
      <c r="VZ144" s="460"/>
      <c r="WA144" s="460"/>
      <c r="WB144" s="460"/>
      <c r="WC144" s="460"/>
      <c r="WD144" s="460"/>
      <c r="WE144" s="460"/>
      <c r="WF144" s="460"/>
      <c r="WG144" s="460"/>
      <c r="WH144" s="460"/>
      <c r="WI144" s="460"/>
      <c r="WJ144" s="460"/>
      <c r="WK144" s="460"/>
      <c r="WL144" s="460"/>
      <c r="WM144" s="460"/>
      <c r="WN144" s="460"/>
      <c r="WO144" s="460"/>
      <c r="WP144" s="460"/>
      <c r="WQ144" s="460"/>
      <c r="WR144" s="460"/>
      <c r="WS144" s="460"/>
      <c r="WT144" s="460"/>
      <c r="WU144" s="460"/>
      <c r="WV144" s="460"/>
      <c r="WW144" s="460"/>
      <c r="WX144" s="460"/>
      <c r="WY144" s="460"/>
      <c r="WZ144" s="460"/>
      <c r="XA144" s="460"/>
      <c r="XB144" s="460"/>
      <c r="XC144" s="460"/>
      <c r="XD144" s="460"/>
      <c r="XE144" s="460"/>
      <c r="XF144" s="460"/>
      <c r="XG144" s="460"/>
      <c r="XH144" s="460"/>
      <c r="XI144" s="460"/>
      <c r="XJ144" s="460"/>
      <c r="XK144" s="460"/>
      <c r="XL144" s="460"/>
      <c r="XM144" s="460"/>
      <c r="XN144" s="460"/>
      <c r="XO144" s="460"/>
      <c r="XP144" s="460"/>
      <c r="XQ144" s="460"/>
      <c r="XR144" s="460"/>
      <c r="XS144" s="460"/>
      <c r="XT144" s="460"/>
      <c r="XU144" s="460"/>
      <c r="XV144" s="460"/>
      <c r="XW144" s="460"/>
      <c r="XX144" s="460"/>
      <c r="XY144" s="460"/>
      <c r="XZ144" s="460"/>
      <c r="YA144" s="460"/>
      <c r="YB144" s="460"/>
      <c r="YC144" s="460"/>
      <c r="YD144" s="460"/>
      <c r="YE144" s="460"/>
      <c r="YF144" s="460"/>
      <c r="YG144" s="460"/>
      <c r="YH144" s="460"/>
      <c r="YI144" s="460"/>
      <c r="YJ144" s="460"/>
      <c r="YK144" s="460"/>
      <c r="YL144" s="460"/>
      <c r="YM144" s="460"/>
      <c r="YN144" s="460"/>
      <c r="YO144" s="460"/>
      <c r="YP144" s="460"/>
      <c r="YQ144" s="460"/>
      <c r="YR144" s="460"/>
      <c r="YS144" s="460"/>
      <c r="YT144" s="460"/>
      <c r="YU144" s="460"/>
      <c r="YV144" s="460"/>
      <c r="YW144" s="460"/>
      <c r="YX144" s="460"/>
      <c r="YY144" s="460"/>
      <c r="YZ144" s="460"/>
      <c r="ZA144" s="460"/>
      <c r="ZB144" s="460"/>
      <c r="ZC144" s="460"/>
      <c r="ZD144" s="460"/>
      <c r="ZE144" s="460"/>
      <c r="ZF144" s="460"/>
      <c r="ZG144" s="460"/>
      <c r="ZH144" s="460"/>
      <c r="ZI144" s="460"/>
      <c r="ZJ144" s="460"/>
      <c r="ZK144" s="460"/>
      <c r="ZL144" s="460"/>
      <c r="ZM144" s="460"/>
      <c r="ZN144" s="460"/>
      <c r="ZO144" s="460"/>
      <c r="ZP144" s="460"/>
      <c r="ZQ144" s="460"/>
      <c r="ZR144" s="460"/>
      <c r="ZS144" s="460"/>
      <c r="ZT144" s="460"/>
      <c r="ZU144" s="460"/>
      <c r="ZV144" s="460"/>
      <c r="ZW144" s="460"/>
      <c r="ZX144" s="460"/>
      <c r="ZY144" s="460"/>
      <c r="ZZ144" s="460"/>
      <c r="AAA144" s="460"/>
      <c r="AAB144" s="460"/>
      <c r="AAC144" s="460"/>
      <c r="AAD144" s="460"/>
      <c r="AAE144" s="460"/>
      <c r="AAF144" s="460"/>
      <c r="AAG144" s="460"/>
      <c r="AAH144" s="460"/>
      <c r="AAI144" s="460"/>
      <c r="AAJ144" s="460"/>
      <c r="AAK144" s="460"/>
      <c r="AAL144" s="460"/>
      <c r="AAM144" s="460"/>
      <c r="AAN144" s="460"/>
      <c r="AAO144" s="460"/>
      <c r="AAP144" s="460"/>
      <c r="AAQ144" s="460"/>
      <c r="AAR144" s="460"/>
      <c r="AAS144" s="460"/>
      <c r="AAT144" s="460"/>
      <c r="AAU144" s="460"/>
      <c r="AAV144" s="460"/>
      <c r="AAW144" s="460"/>
      <c r="AAX144" s="460"/>
      <c r="AAY144" s="460"/>
      <c r="AAZ144" s="460"/>
      <c r="ABA144" s="460"/>
      <c r="ABB144" s="460"/>
      <c r="ABC144" s="460"/>
      <c r="ABD144" s="460"/>
      <c r="ABE144" s="460"/>
      <c r="ABF144" s="460"/>
      <c r="ABG144" s="460"/>
      <c r="ABH144" s="460"/>
      <c r="ABI144" s="460"/>
      <c r="ABJ144" s="460"/>
      <c r="ABK144" s="460"/>
      <c r="ABL144" s="460"/>
      <c r="ABM144" s="460"/>
      <c r="ABN144" s="460"/>
      <c r="ABO144" s="460"/>
      <c r="ABP144" s="460"/>
      <c r="ABQ144" s="460"/>
      <c r="ABR144" s="460"/>
      <c r="ABS144" s="460"/>
      <c r="ABT144" s="460"/>
      <c r="ABU144" s="460"/>
      <c r="ABV144" s="460"/>
      <c r="ABW144" s="460"/>
      <c r="ABX144" s="460"/>
      <c r="ABY144" s="460"/>
      <c r="ABZ144" s="460"/>
      <c r="ACA144" s="460"/>
      <c r="ACB144" s="460"/>
      <c r="ACC144" s="460"/>
      <c r="ACD144" s="460"/>
      <c r="ACE144" s="460"/>
      <c r="ACF144" s="460"/>
      <c r="ACG144" s="460"/>
      <c r="ACH144" s="460"/>
      <c r="ACI144" s="460"/>
      <c r="ACJ144" s="460"/>
      <c r="ACK144" s="460"/>
      <c r="ACL144" s="460"/>
      <c r="ACM144" s="460"/>
      <c r="ACN144" s="460"/>
      <c r="ACO144" s="460"/>
      <c r="ACP144" s="460"/>
      <c r="ACQ144" s="460"/>
      <c r="ACR144" s="460"/>
      <c r="ACS144" s="460"/>
      <c r="ACT144" s="460"/>
      <c r="ACU144" s="460"/>
      <c r="ACV144" s="460"/>
      <c r="ACW144" s="460"/>
      <c r="ACX144" s="460"/>
      <c r="ACY144" s="460"/>
      <c r="ACZ144" s="460"/>
      <c r="ADA144" s="460"/>
      <c r="ADB144" s="460"/>
      <c r="ADC144" s="460"/>
      <c r="ADD144" s="460"/>
      <c r="ADE144" s="460"/>
      <c r="ADF144" s="460"/>
      <c r="ADG144" s="460"/>
      <c r="ADH144" s="460"/>
      <c r="ADI144" s="460"/>
      <c r="ADJ144" s="460"/>
      <c r="ADK144" s="460"/>
      <c r="ADL144" s="460"/>
      <c r="ADM144" s="460"/>
      <c r="ADN144" s="460"/>
      <c r="ADO144" s="460"/>
      <c r="ADP144" s="460"/>
      <c r="ADQ144" s="460"/>
      <c r="ADR144" s="460"/>
      <c r="ADS144" s="460"/>
      <c r="ADT144" s="460"/>
      <c r="ADU144" s="460"/>
      <c r="ADV144" s="460"/>
      <c r="ADW144" s="460"/>
      <c r="ADX144" s="460"/>
      <c r="ADY144" s="460"/>
      <c r="ADZ144" s="460"/>
      <c r="AEA144" s="460"/>
      <c r="AEB144" s="460"/>
      <c r="AEC144" s="460"/>
      <c r="AED144" s="460"/>
      <c r="AEE144" s="460"/>
      <c r="AEF144" s="460"/>
      <c r="AEG144" s="460"/>
      <c r="AEH144" s="460"/>
      <c r="AEI144" s="460"/>
      <c r="AEJ144" s="460"/>
      <c r="AEK144" s="460"/>
      <c r="AEL144" s="460"/>
      <c r="AEM144" s="460"/>
      <c r="AEN144" s="460"/>
      <c r="AEO144" s="460"/>
      <c r="AEP144" s="460"/>
      <c r="AEQ144" s="460"/>
      <c r="AER144" s="460"/>
      <c r="AES144" s="460"/>
      <c r="AET144" s="460"/>
      <c r="AEU144" s="460"/>
      <c r="AEV144" s="460"/>
      <c r="AEW144" s="460"/>
      <c r="AEX144" s="460"/>
      <c r="AEY144" s="460"/>
      <c r="AEZ144" s="460"/>
      <c r="AFA144" s="460"/>
      <c r="AFB144" s="460"/>
      <c r="AFC144" s="460"/>
      <c r="AFD144" s="460"/>
      <c r="AFE144" s="460"/>
      <c r="AFF144" s="460"/>
      <c r="AFG144" s="460"/>
      <c r="AFH144" s="460"/>
      <c r="AFI144" s="460"/>
      <c r="AFJ144" s="460"/>
      <c r="AFK144" s="460"/>
      <c r="AFL144" s="460"/>
      <c r="AFM144" s="460"/>
      <c r="AFN144" s="460"/>
      <c r="AFO144" s="460"/>
      <c r="AFP144" s="460"/>
      <c r="AFQ144" s="460"/>
      <c r="AFR144" s="460"/>
      <c r="AFS144" s="460"/>
      <c r="AFT144" s="460"/>
      <c r="AFU144" s="460"/>
    </row>
    <row r="145" spans="1:853">
      <c r="A145" s="25"/>
      <c r="B145" s="26"/>
      <c r="C145" s="31" t="s">
        <v>40</v>
      </c>
      <c r="D145" s="23"/>
      <c r="E145" s="380">
        <f t="shared" ref="E145:F148" si="101">SUMIF($G$2:$BN$2,E$2,($G145:$BN145))</f>
        <v>4282666.0592861241</v>
      </c>
      <c r="F145" s="380">
        <f t="shared" si="101"/>
        <v>6034748.6974000009</v>
      </c>
      <c r="G145" s="6">
        <v>413353</v>
      </c>
      <c r="H145" s="6">
        <v>697648.78260000027</v>
      </c>
      <c r="I145" s="6">
        <v>114295.64</v>
      </c>
      <c r="J145" s="6">
        <v>153262.77119999999</v>
      </c>
      <c r="K145" s="6">
        <v>348569.87</v>
      </c>
      <c r="L145" s="6">
        <v>333139.91759999999</v>
      </c>
      <c r="M145" s="6">
        <v>167905.14</v>
      </c>
      <c r="N145" s="6">
        <v>199675.3904</v>
      </c>
      <c r="O145" s="6">
        <v>110788.43</v>
      </c>
      <c r="P145" s="434">
        <v>168000</v>
      </c>
      <c r="Q145" s="6">
        <v>177621.95</v>
      </c>
      <c r="R145" s="6">
        <v>190292.94899999999</v>
      </c>
      <c r="S145" s="6">
        <v>227662.82999999996</v>
      </c>
      <c r="T145" s="6">
        <v>377862.21899999998</v>
      </c>
      <c r="U145" s="6">
        <v>0</v>
      </c>
      <c r="V145" s="6">
        <v>320696.74980000005</v>
      </c>
      <c r="W145" s="6">
        <v>230159.77</v>
      </c>
      <c r="X145" s="6">
        <v>330258.29760000005</v>
      </c>
      <c r="Y145" s="6">
        <v>167905.14</v>
      </c>
      <c r="Z145" s="6">
        <v>167094.84960000005</v>
      </c>
      <c r="AA145" s="6">
        <v>357176.9</v>
      </c>
      <c r="AB145" s="6">
        <v>392737.17420000001</v>
      </c>
      <c r="AC145" s="6">
        <v>435940.06084306224</v>
      </c>
      <c r="AD145" s="6">
        <v>464003.03879999998</v>
      </c>
      <c r="AE145" s="6">
        <v>0</v>
      </c>
      <c r="AF145" s="6">
        <v>330502.12020000012</v>
      </c>
      <c r="AG145" s="6">
        <v>202056.27</v>
      </c>
      <c r="AH145" s="6">
        <v>388919.03400000022</v>
      </c>
      <c r="AI145" s="6">
        <v>538811.92000000004</v>
      </c>
      <c r="AJ145" s="6">
        <v>525255.29</v>
      </c>
      <c r="AK145" s="6">
        <v>297788.40844306222</v>
      </c>
      <c r="AL145" s="6">
        <v>283099.13100000005</v>
      </c>
      <c r="AM145" s="6">
        <v>167816.1</v>
      </c>
      <c r="AN145" s="6">
        <v>327491.24939999997</v>
      </c>
      <c r="AO145" s="6">
        <v>324814.63</v>
      </c>
      <c r="AP145" s="6">
        <v>384809.73300000007</v>
      </c>
      <c r="AQ145" s="6">
        <v>0</v>
      </c>
      <c r="AR145" s="6">
        <v>0</v>
      </c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853">
      <c r="A146" s="25"/>
      <c r="B146" s="26"/>
      <c r="C146" s="31" t="s">
        <v>41</v>
      </c>
      <c r="D146" s="23"/>
      <c r="E146" s="380">
        <f t="shared" si="101"/>
        <v>1344064.7134</v>
      </c>
      <c r="F146" s="380">
        <f t="shared" si="101"/>
        <v>1165661.7000000002</v>
      </c>
      <c r="G146" s="6">
        <v>258812</v>
      </c>
      <c r="H146" s="6">
        <v>105837.6</v>
      </c>
      <c r="I146" s="6">
        <v>28486.28</v>
      </c>
      <c r="J146" s="6">
        <v>26895</v>
      </c>
      <c r="K146" s="6">
        <v>162804.26</v>
      </c>
      <c r="L146" s="6">
        <v>106461.3</v>
      </c>
      <c r="M146" s="6">
        <v>87038.7</v>
      </c>
      <c r="N146" s="6">
        <v>44165.1</v>
      </c>
      <c r="O146" s="6"/>
      <c r="P146" s="434">
        <v>37000</v>
      </c>
      <c r="Q146" s="6">
        <v>23889.79</v>
      </c>
      <c r="R146" s="6">
        <v>26277.9</v>
      </c>
      <c r="S146" s="6">
        <v>101173.59</v>
      </c>
      <c r="T146" s="6">
        <v>47818.1</v>
      </c>
      <c r="U146" s="6">
        <v>0</v>
      </c>
      <c r="V146" s="6">
        <v>61748.5</v>
      </c>
      <c r="W146" s="6">
        <v>78062.23</v>
      </c>
      <c r="X146" s="6">
        <v>62450.3</v>
      </c>
      <c r="Y146" s="6">
        <v>87038.7</v>
      </c>
      <c r="Z146" s="6">
        <v>38828.9</v>
      </c>
      <c r="AA146" s="6">
        <v>106640.9</v>
      </c>
      <c r="AB146" s="6">
        <v>72314</v>
      </c>
      <c r="AC146" s="6">
        <v>101173.59</v>
      </c>
      <c r="AD146" s="6">
        <v>112390.3</v>
      </c>
      <c r="AE146" s="6">
        <v>0</v>
      </c>
      <c r="AF146" s="6">
        <v>57225.3</v>
      </c>
      <c r="AG146" s="6"/>
      <c r="AH146" s="6">
        <v>80400.100000000006</v>
      </c>
      <c r="AI146" s="6">
        <v>101182.06</v>
      </c>
      <c r="AJ146" s="6">
        <v>89120.9</v>
      </c>
      <c r="AK146" s="6">
        <v>44968.983399999997</v>
      </c>
      <c r="AL146" s="6">
        <v>60865.2</v>
      </c>
      <c r="AM146" s="6">
        <v>73507.570000000007</v>
      </c>
      <c r="AN146" s="6">
        <v>73893.600000000006</v>
      </c>
      <c r="AO146" s="6">
        <v>89286.06</v>
      </c>
      <c r="AP146" s="6">
        <v>61969.599999999999</v>
      </c>
      <c r="AQ146" s="6">
        <v>0</v>
      </c>
      <c r="AR146" s="6">
        <v>0</v>
      </c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853">
      <c r="A147" s="25"/>
      <c r="B147" s="26"/>
      <c r="C147" s="23" t="s">
        <v>42</v>
      </c>
      <c r="D147" s="23"/>
      <c r="E147" s="380">
        <f t="shared" si="101"/>
        <v>0</v>
      </c>
      <c r="F147" s="380">
        <f t="shared" si="101"/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0</v>
      </c>
      <c r="AK147" s="6">
        <v>0</v>
      </c>
      <c r="AL147" s="6">
        <v>0</v>
      </c>
      <c r="AM147" s="6">
        <v>0</v>
      </c>
      <c r="AN147" s="6">
        <v>0</v>
      </c>
      <c r="AO147" s="6">
        <v>0</v>
      </c>
      <c r="AP147" s="6">
        <v>0</v>
      </c>
      <c r="AQ147" s="6">
        <v>0</v>
      </c>
      <c r="AR147" s="6">
        <v>0</v>
      </c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853">
      <c r="A148" s="25"/>
      <c r="B148" s="26"/>
      <c r="C148" s="23" t="s">
        <v>43</v>
      </c>
      <c r="D148" s="23"/>
      <c r="E148" s="380">
        <f t="shared" si="101"/>
        <v>143521.17000000001</v>
      </c>
      <c r="F148" s="380">
        <f t="shared" si="101"/>
        <v>266480</v>
      </c>
      <c r="G148" s="6">
        <v>30442.86</v>
      </c>
      <c r="H148" s="6">
        <v>35272</v>
      </c>
      <c r="I148" s="6">
        <v>0</v>
      </c>
      <c r="J148" s="6">
        <v>5345</v>
      </c>
      <c r="K148" s="6">
        <v>3000.67</v>
      </c>
      <c r="L148" s="6">
        <v>15272</v>
      </c>
      <c r="M148" s="6">
        <v>756</v>
      </c>
      <c r="N148" s="6">
        <v>5345</v>
      </c>
      <c r="O148" s="6">
        <v>0</v>
      </c>
      <c r="P148" s="6">
        <v>5345</v>
      </c>
      <c r="Q148" s="6">
        <v>0</v>
      </c>
      <c r="R148" s="6">
        <v>5345</v>
      </c>
      <c r="S148" s="6">
        <v>0</v>
      </c>
      <c r="T148" s="6">
        <v>25272</v>
      </c>
      <c r="U148" s="6">
        <v>22180.09</v>
      </c>
      <c r="V148" s="6">
        <v>15272</v>
      </c>
      <c r="W148" s="6">
        <v>2656.43</v>
      </c>
      <c r="X148" s="6">
        <v>8345</v>
      </c>
      <c r="Y148" s="6">
        <v>0</v>
      </c>
      <c r="Z148" s="6">
        <v>15272</v>
      </c>
      <c r="AA148" s="6">
        <v>9690.93</v>
      </c>
      <c r="AB148" s="6">
        <v>8345</v>
      </c>
      <c r="AC148" s="6">
        <v>18194.09</v>
      </c>
      <c r="AD148" s="6">
        <v>25272</v>
      </c>
      <c r="AE148" s="6">
        <v>12241.27</v>
      </c>
      <c r="AF148" s="6">
        <v>25272</v>
      </c>
      <c r="AG148" s="6">
        <v>12704.05</v>
      </c>
      <c r="AH148" s="6">
        <v>15272</v>
      </c>
      <c r="AI148" s="6">
        <v>22050.62</v>
      </c>
      <c r="AJ148" s="6">
        <v>25272</v>
      </c>
      <c r="AK148" s="6">
        <v>4660.79</v>
      </c>
      <c r="AL148" s="6">
        <v>7345</v>
      </c>
      <c r="AM148" s="6">
        <v>3873</v>
      </c>
      <c r="AN148" s="6">
        <v>15272</v>
      </c>
      <c r="AO148" s="6">
        <v>1070.3699999999999</v>
      </c>
      <c r="AP148" s="6">
        <v>8345</v>
      </c>
      <c r="AQ148" s="6">
        <v>0</v>
      </c>
      <c r="AR148" s="6">
        <v>0</v>
      </c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853" s="475" customFormat="1">
      <c r="A149" s="155"/>
      <c r="B149" s="158">
        <v>2.6</v>
      </c>
      <c r="C149" s="160" t="s">
        <v>44</v>
      </c>
      <c r="D149" s="160"/>
      <c r="E149" s="157">
        <f t="shared" ref="E149:J149" si="102">SUM(E150:E153)</f>
        <v>3767431</v>
      </c>
      <c r="F149" s="157">
        <f t="shared" si="102"/>
        <v>3713595</v>
      </c>
      <c r="G149" s="157">
        <f>SUM(G150:G153)</f>
        <v>360000</v>
      </c>
      <c r="H149" s="157">
        <f>SUM(H150:H153)</f>
        <v>440000</v>
      </c>
      <c r="I149" s="157">
        <f t="shared" si="102"/>
        <v>101100</v>
      </c>
      <c r="J149" s="157">
        <f t="shared" si="102"/>
        <v>100000</v>
      </c>
      <c r="K149" s="157">
        <f>SUM(K150:K153)</f>
        <v>303500</v>
      </c>
      <c r="L149" s="157">
        <f>SUM(L150:L153)</f>
        <v>254840</v>
      </c>
      <c r="M149" s="157">
        <f t="shared" ref="M149:BN149" si="103">SUM(M150:M153)</f>
        <v>155750</v>
      </c>
      <c r="N149" s="157">
        <f t="shared" si="103"/>
        <v>155500</v>
      </c>
      <c r="O149" s="157">
        <f t="shared" si="103"/>
        <v>136000</v>
      </c>
      <c r="P149" s="157">
        <f t="shared" si="103"/>
        <v>136000</v>
      </c>
      <c r="Q149" s="157">
        <f t="shared" si="103"/>
        <v>68150</v>
      </c>
      <c r="R149" s="157">
        <f t="shared" si="103"/>
        <v>70000</v>
      </c>
      <c r="S149" s="157">
        <f t="shared" si="103"/>
        <v>150075</v>
      </c>
      <c r="T149" s="157">
        <f t="shared" si="103"/>
        <v>180075</v>
      </c>
      <c r="U149" s="157">
        <f t="shared" si="103"/>
        <v>142210</v>
      </c>
      <c r="V149" s="157">
        <f t="shared" si="103"/>
        <v>150000</v>
      </c>
      <c r="W149" s="157">
        <f>SUM(W150:W153)</f>
        <v>136500</v>
      </c>
      <c r="X149" s="157">
        <f>SUM(X150:X153)</f>
        <v>136500</v>
      </c>
      <c r="Y149" s="157">
        <f>SUM(Y150:Y153)</f>
        <v>155750</v>
      </c>
      <c r="Z149" s="157">
        <f>SUM(Z150:Z153)</f>
        <v>155500</v>
      </c>
      <c r="AA149" s="157">
        <f t="shared" si="103"/>
        <v>109400</v>
      </c>
      <c r="AB149" s="157">
        <f t="shared" si="103"/>
        <v>125000</v>
      </c>
      <c r="AC149" s="157">
        <f>SUM(AC150:AC153)</f>
        <v>275396</v>
      </c>
      <c r="AD149" s="157">
        <f>SUM(AD150:AD153)</f>
        <v>270000</v>
      </c>
      <c r="AE149" s="157">
        <f t="shared" si="103"/>
        <v>162100</v>
      </c>
      <c r="AF149" s="157">
        <f t="shared" si="103"/>
        <v>192100</v>
      </c>
      <c r="AG149" s="157">
        <f t="shared" si="103"/>
        <v>183380</v>
      </c>
      <c r="AH149" s="157">
        <f t="shared" si="103"/>
        <v>213380</v>
      </c>
      <c r="AI149" s="157">
        <f t="shared" si="103"/>
        <v>155500</v>
      </c>
      <c r="AJ149" s="157">
        <f t="shared" si="103"/>
        <v>175000</v>
      </c>
      <c r="AK149" s="157">
        <f t="shared" si="103"/>
        <v>300600</v>
      </c>
      <c r="AL149" s="157">
        <f t="shared" si="103"/>
        <v>288000</v>
      </c>
      <c r="AM149" s="157">
        <f t="shared" si="103"/>
        <v>200800</v>
      </c>
      <c r="AN149" s="157">
        <f t="shared" si="103"/>
        <v>290000</v>
      </c>
      <c r="AO149" s="157">
        <f t="shared" si="103"/>
        <v>203000</v>
      </c>
      <c r="AP149" s="157">
        <f t="shared" si="103"/>
        <v>210000</v>
      </c>
      <c r="AQ149" s="157">
        <f t="shared" si="103"/>
        <v>468220</v>
      </c>
      <c r="AR149" s="157">
        <f t="shared" si="103"/>
        <v>171700</v>
      </c>
      <c r="AS149" s="157">
        <f t="shared" si="103"/>
        <v>0</v>
      </c>
      <c r="AT149" s="157">
        <f t="shared" si="103"/>
        <v>0</v>
      </c>
      <c r="AU149" s="157">
        <f t="shared" si="103"/>
        <v>0</v>
      </c>
      <c r="AV149" s="157">
        <f t="shared" si="103"/>
        <v>0</v>
      </c>
      <c r="AW149" s="157">
        <f t="shared" si="103"/>
        <v>0</v>
      </c>
      <c r="AX149" s="157">
        <f t="shared" si="103"/>
        <v>0</v>
      </c>
      <c r="AY149" s="157">
        <f t="shared" si="103"/>
        <v>0</v>
      </c>
      <c r="AZ149" s="157">
        <f t="shared" si="103"/>
        <v>0</v>
      </c>
      <c r="BA149" s="157">
        <f t="shared" si="103"/>
        <v>0</v>
      </c>
      <c r="BB149" s="157">
        <f t="shared" si="103"/>
        <v>0</v>
      </c>
      <c r="BC149" s="157">
        <f t="shared" si="103"/>
        <v>0</v>
      </c>
      <c r="BD149" s="157">
        <f t="shared" si="103"/>
        <v>0</v>
      </c>
      <c r="BE149" s="157">
        <f t="shared" si="103"/>
        <v>0</v>
      </c>
      <c r="BF149" s="157">
        <f t="shared" si="103"/>
        <v>0</v>
      </c>
      <c r="BG149" s="157">
        <f t="shared" si="103"/>
        <v>0</v>
      </c>
      <c r="BH149" s="157">
        <f t="shared" si="103"/>
        <v>0</v>
      </c>
      <c r="BI149" s="157">
        <f t="shared" si="103"/>
        <v>0</v>
      </c>
      <c r="BJ149" s="157">
        <f t="shared" si="103"/>
        <v>0</v>
      </c>
      <c r="BK149" s="157">
        <f t="shared" si="103"/>
        <v>0</v>
      </c>
      <c r="BL149" s="157">
        <f t="shared" si="103"/>
        <v>0</v>
      </c>
      <c r="BM149" s="157">
        <f t="shared" si="103"/>
        <v>0</v>
      </c>
      <c r="BN149" s="157">
        <f t="shared" si="103"/>
        <v>0</v>
      </c>
      <c r="BO149" s="460"/>
      <c r="BP149" s="460"/>
      <c r="BQ149" s="460"/>
      <c r="BR149" s="460"/>
      <c r="BS149" s="460"/>
      <c r="BT149" s="460"/>
      <c r="BU149" s="460"/>
      <c r="BV149" s="460"/>
      <c r="BW149" s="460"/>
      <c r="BX149" s="460"/>
      <c r="BY149" s="460"/>
      <c r="BZ149" s="460"/>
      <c r="CA149" s="460"/>
      <c r="CB149" s="460"/>
      <c r="CC149" s="460"/>
      <c r="CD149" s="460"/>
      <c r="CE149" s="460"/>
      <c r="CF149" s="460"/>
      <c r="CG149" s="460"/>
      <c r="CH149" s="460"/>
      <c r="CI149" s="460"/>
      <c r="CJ149" s="460"/>
      <c r="CK149" s="460"/>
      <c r="CL149" s="460"/>
      <c r="CM149" s="460"/>
      <c r="CN149" s="460"/>
      <c r="CO149" s="460"/>
      <c r="CP149" s="460"/>
      <c r="CQ149" s="460"/>
      <c r="CR149" s="460"/>
      <c r="CS149" s="460"/>
      <c r="CT149" s="460"/>
      <c r="CU149" s="460"/>
      <c r="CV149" s="460"/>
      <c r="CW149" s="460"/>
      <c r="CX149" s="460"/>
      <c r="CY149" s="460"/>
      <c r="CZ149" s="460"/>
      <c r="DA149" s="460"/>
      <c r="DB149" s="460"/>
      <c r="DC149" s="460"/>
      <c r="DD149" s="460"/>
      <c r="DE149" s="460"/>
      <c r="DF149" s="460"/>
      <c r="DG149" s="460"/>
      <c r="DH149" s="460"/>
      <c r="DI149" s="460"/>
      <c r="DJ149" s="460"/>
      <c r="DK149" s="460"/>
      <c r="DL149" s="460"/>
      <c r="DM149" s="460"/>
      <c r="DN149" s="460"/>
      <c r="DO149" s="460"/>
      <c r="DP149" s="460"/>
      <c r="DQ149" s="460"/>
      <c r="DR149" s="460"/>
      <c r="DS149" s="460"/>
      <c r="DT149" s="460"/>
      <c r="DU149" s="460"/>
      <c r="DV149" s="460"/>
      <c r="DW149" s="460"/>
      <c r="DX149" s="460"/>
      <c r="DY149" s="460"/>
      <c r="DZ149" s="460"/>
      <c r="EA149" s="460"/>
      <c r="EB149" s="460"/>
      <c r="EC149" s="460"/>
      <c r="ED149" s="460"/>
      <c r="EE149" s="460"/>
      <c r="EF149" s="460"/>
      <c r="EG149" s="460"/>
      <c r="EH149" s="460"/>
      <c r="EI149" s="460"/>
      <c r="EJ149" s="460"/>
      <c r="EK149" s="460"/>
      <c r="EL149" s="460"/>
      <c r="EM149" s="460"/>
      <c r="EN149" s="460"/>
      <c r="EO149" s="460"/>
      <c r="EP149" s="460"/>
      <c r="EQ149" s="460"/>
      <c r="ER149" s="460"/>
      <c r="ES149" s="460"/>
      <c r="ET149" s="460"/>
      <c r="EU149" s="460"/>
      <c r="EV149" s="460"/>
      <c r="EW149" s="460"/>
      <c r="EX149" s="460"/>
      <c r="EY149" s="460"/>
      <c r="EZ149" s="460"/>
      <c r="FA149" s="460"/>
      <c r="FB149" s="460"/>
      <c r="FC149" s="460"/>
      <c r="FD149" s="460"/>
      <c r="FE149" s="460"/>
      <c r="FF149" s="460"/>
      <c r="FG149" s="460"/>
      <c r="FH149" s="460"/>
      <c r="FI149" s="460"/>
      <c r="FJ149" s="460"/>
      <c r="FK149" s="460"/>
      <c r="FL149" s="460"/>
      <c r="FM149" s="460"/>
      <c r="FN149" s="460"/>
      <c r="FO149" s="460"/>
      <c r="FP149" s="460"/>
      <c r="FQ149" s="460"/>
      <c r="FR149" s="460"/>
      <c r="FS149" s="460"/>
      <c r="FT149" s="460"/>
      <c r="FU149" s="460"/>
      <c r="FV149" s="460"/>
      <c r="FW149" s="460"/>
      <c r="FX149" s="460"/>
      <c r="FY149" s="460"/>
      <c r="FZ149" s="460"/>
      <c r="GA149" s="460"/>
      <c r="GB149" s="460"/>
      <c r="GC149" s="460"/>
      <c r="GD149" s="460"/>
      <c r="GE149" s="460"/>
      <c r="GF149" s="460"/>
      <c r="GG149" s="460"/>
      <c r="GH149" s="460"/>
      <c r="GI149" s="460"/>
      <c r="GJ149" s="460"/>
      <c r="GK149" s="460"/>
      <c r="GL149" s="460"/>
      <c r="GM149" s="460"/>
      <c r="GN149" s="460"/>
      <c r="GO149" s="460"/>
      <c r="GP149" s="460"/>
      <c r="GQ149" s="460"/>
      <c r="GR149" s="460"/>
      <c r="GS149" s="460"/>
      <c r="GT149" s="460"/>
      <c r="GU149" s="460"/>
      <c r="GV149" s="460"/>
      <c r="GW149" s="460"/>
      <c r="GX149" s="460"/>
      <c r="GY149" s="460"/>
      <c r="GZ149" s="460"/>
      <c r="HA149" s="460"/>
      <c r="HB149" s="460"/>
      <c r="HC149" s="460"/>
      <c r="HD149" s="460"/>
      <c r="HE149" s="460"/>
      <c r="HF149" s="460"/>
      <c r="HG149" s="460"/>
      <c r="HH149" s="460"/>
      <c r="HI149" s="460"/>
      <c r="HJ149" s="460"/>
      <c r="HK149" s="460"/>
      <c r="HL149" s="460"/>
      <c r="HM149" s="460"/>
      <c r="HN149" s="460"/>
      <c r="HO149" s="460"/>
      <c r="HP149" s="460"/>
      <c r="HQ149" s="460"/>
      <c r="HR149" s="460"/>
      <c r="HS149" s="460"/>
      <c r="HT149" s="460"/>
      <c r="HU149" s="460"/>
      <c r="HV149" s="460"/>
      <c r="HW149" s="460"/>
      <c r="HX149" s="460"/>
      <c r="HY149" s="460"/>
      <c r="HZ149" s="460"/>
      <c r="IA149" s="460"/>
      <c r="IB149" s="460"/>
      <c r="IC149" s="460"/>
      <c r="ID149" s="460"/>
      <c r="IE149" s="460"/>
      <c r="IF149" s="460"/>
      <c r="IG149" s="460"/>
      <c r="IH149" s="460"/>
      <c r="II149" s="460"/>
      <c r="IJ149" s="460"/>
      <c r="IK149" s="460"/>
      <c r="IL149" s="460"/>
      <c r="IM149" s="460"/>
      <c r="IN149" s="460"/>
      <c r="IO149" s="460"/>
      <c r="IP149" s="460"/>
      <c r="IQ149" s="460"/>
      <c r="IR149" s="460"/>
      <c r="IS149" s="460"/>
      <c r="IT149" s="460"/>
      <c r="IU149" s="460"/>
      <c r="IV149" s="460"/>
      <c r="IW149" s="460"/>
      <c r="IX149" s="460"/>
      <c r="IY149" s="460"/>
      <c r="IZ149" s="460"/>
      <c r="JA149" s="460"/>
      <c r="JB149" s="460"/>
      <c r="JC149" s="460"/>
      <c r="JD149" s="460"/>
      <c r="JE149" s="460"/>
      <c r="JF149" s="460"/>
      <c r="JG149" s="460"/>
      <c r="JH149" s="460"/>
      <c r="JI149" s="460"/>
      <c r="JJ149" s="460"/>
      <c r="JK149" s="460"/>
      <c r="JL149" s="460"/>
      <c r="JM149" s="460"/>
      <c r="JN149" s="460"/>
      <c r="JO149" s="460"/>
      <c r="JP149" s="460"/>
      <c r="JQ149" s="460"/>
      <c r="JR149" s="460"/>
      <c r="JS149" s="460"/>
      <c r="JT149" s="460"/>
      <c r="JU149" s="460"/>
      <c r="JV149" s="460"/>
      <c r="JW149" s="460"/>
      <c r="JX149" s="460"/>
      <c r="JY149" s="460"/>
      <c r="JZ149" s="460"/>
      <c r="KA149" s="460"/>
      <c r="KB149" s="460"/>
      <c r="KC149" s="460"/>
      <c r="KD149" s="460"/>
      <c r="KE149" s="460"/>
      <c r="KF149" s="460"/>
      <c r="KG149" s="460"/>
      <c r="KH149" s="460"/>
      <c r="KI149" s="460"/>
      <c r="KJ149" s="460"/>
      <c r="KK149" s="460"/>
      <c r="KL149" s="460"/>
      <c r="KM149" s="460"/>
      <c r="KN149" s="460"/>
      <c r="KO149" s="460"/>
      <c r="KP149" s="460"/>
      <c r="KQ149" s="460"/>
      <c r="KR149" s="460"/>
      <c r="KS149" s="460"/>
      <c r="KT149" s="460"/>
      <c r="KU149" s="460"/>
      <c r="KV149" s="460"/>
      <c r="KW149" s="460"/>
      <c r="KX149" s="460"/>
      <c r="KY149" s="460"/>
      <c r="KZ149" s="460"/>
      <c r="LA149" s="460"/>
      <c r="LB149" s="460"/>
      <c r="LC149" s="460"/>
      <c r="LD149" s="460"/>
      <c r="LE149" s="460"/>
      <c r="LF149" s="460"/>
      <c r="LG149" s="460"/>
      <c r="LH149" s="460"/>
      <c r="LI149" s="460"/>
      <c r="LJ149" s="460"/>
      <c r="LK149" s="460"/>
      <c r="LL149" s="460"/>
      <c r="LM149" s="460"/>
      <c r="LN149" s="460"/>
      <c r="LO149" s="460"/>
      <c r="LP149" s="460"/>
      <c r="LQ149" s="460"/>
      <c r="LR149" s="460"/>
      <c r="LS149" s="460"/>
      <c r="LT149" s="460"/>
      <c r="LU149" s="460"/>
      <c r="LV149" s="460"/>
      <c r="LW149" s="460"/>
      <c r="LX149" s="460"/>
      <c r="LY149" s="460"/>
      <c r="LZ149" s="460"/>
      <c r="MA149" s="460"/>
      <c r="MB149" s="460"/>
      <c r="MC149" s="460"/>
      <c r="MD149" s="460"/>
      <c r="ME149" s="460"/>
      <c r="MF149" s="460"/>
      <c r="MG149" s="460"/>
      <c r="MH149" s="460"/>
      <c r="MI149" s="460"/>
      <c r="MJ149" s="460"/>
      <c r="MK149" s="460"/>
      <c r="ML149" s="460"/>
      <c r="MM149" s="460"/>
      <c r="MN149" s="460"/>
      <c r="MO149" s="460"/>
      <c r="MP149" s="460"/>
      <c r="MQ149" s="460"/>
      <c r="MR149" s="460"/>
      <c r="MS149" s="460"/>
      <c r="MT149" s="460"/>
      <c r="MU149" s="460"/>
      <c r="MV149" s="460"/>
      <c r="MW149" s="460"/>
      <c r="MX149" s="460"/>
      <c r="MY149" s="460"/>
      <c r="MZ149" s="460"/>
      <c r="NA149" s="460"/>
      <c r="NB149" s="460"/>
      <c r="NC149" s="460"/>
      <c r="ND149" s="460"/>
      <c r="NE149" s="460"/>
      <c r="NF149" s="460"/>
      <c r="NG149" s="460"/>
      <c r="NH149" s="460"/>
      <c r="NI149" s="460"/>
      <c r="NJ149" s="460"/>
      <c r="NK149" s="460"/>
      <c r="NL149" s="460"/>
      <c r="NM149" s="460"/>
      <c r="NN149" s="460"/>
      <c r="NO149" s="460"/>
      <c r="NP149" s="460"/>
      <c r="NQ149" s="460"/>
      <c r="NR149" s="460"/>
      <c r="NS149" s="460"/>
      <c r="NT149" s="460"/>
      <c r="NU149" s="460"/>
      <c r="NV149" s="460"/>
      <c r="NW149" s="460"/>
      <c r="NX149" s="460"/>
      <c r="NY149" s="460"/>
      <c r="NZ149" s="460"/>
      <c r="OA149" s="460"/>
      <c r="OB149" s="460"/>
      <c r="OC149" s="460"/>
      <c r="OD149" s="460"/>
      <c r="OE149" s="460"/>
      <c r="OF149" s="460"/>
      <c r="OG149" s="460"/>
      <c r="OH149" s="460"/>
      <c r="OI149" s="460"/>
      <c r="OJ149" s="460"/>
      <c r="OK149" s="460"/>
      <c r="OL149" s="460"/>
      <c r="OM149" s="460"/>
      <c r="ON149" s="460"/>
      <c r="OO149" s="460"/>
      <c r="OP149" s="460"/>
      <c r="OQ149" s="460"/>
      <c r="OR149" s="460"/>
      <c r="OS149" s="460"/>
      <c r="OT149" s="460"/>
      <c r="OU149" s="460"/>
      <c r="OV149" s="460"/>
      <c r="OW149" s="460"/>
      <c r="OX149" s="460"/>
      <c r="OY149" s="460"/>
      <c r="OZ149" s="460"/>
      <c r="PA149" s="460"/>
      <c r="PB149" s="460"/>
      <c r="PC149" s="460"/>
      <c r="PD149" s="460"/>
      <c r="PE149" s="460"/>
      <c r="PF149" s="460"/>
      <c r="PG149" s="460"/>
      <c r="PH149" s="460"/>
      <c r="PI149" s="460"/>
      <c r="PJ149" s="460"/>
      <c r="PK149" s="460"/>
      <c r="PL149" s="460"/>
      <c r="PM149" s="460"/>
      <c r="PN149" s="460"/>
      <c r="PO149" s="460"/>
      <c r="PP149" s="460"/>
      <c r="PQ149" s="460"/>
      <c r="PR149" s="460"/>
      <c r="PS149" s="460"/>
      <c r="PT149" s="460"/>
      <c r="PU149" s="460"/>
      <c r="PV149" s="460"/>
      <c r="PW149" s="460"/>
      <c r="PX149" s="460"/>
      <c r="PY149" s="460"/>
      <c r="PZ149" s="460"/>
      <c r="QA149" s="460"/>
      <c r="QB149" s="460"/>
      <c r="QC149" s="460"/>
      <c r="QD149" s="460"/>
      <c r="QE149" s="460"/>
      <c r="QF149" s="460"/>
      <c r="QG149" s="460"/>
      <c r="QH149" s="460"/>
      <c r="QI149" s="460"/>
      <c r="QJ149" s="460"/>
      <c r="QK149" s="460"/>
      <c r="QL149" s="460"/>
      <c r="QM149" s="460"/>
      <c r="QN149" s="460"/>
      <c r="QO149" s="460"/>
      <c r="QP149" s="460"/>
      <c r="QQ149" s="460"/>
      <c r="QR149" s="460"/>
      <c r="QS149" s="460"/>
      <c r="QT149" s="460"/>
      <c r="QU149" s="460"/>
      <c r="QV149" s="460"/>
      <c r="QW149" s="460"/>
      <c r="QX149" s="460"/>
      <c r="QY149" s="460"/>
      <c r="QZ149" s="460"/>
      <c r="RA149" s="460"/>
      <c r="RB149" s="460"/>
      <c r="RC149" s="460"/>
      <c r="RD149" s="460"/>
      <c r="RE149" s="460"/>
      <c r="RF149" s="460"/>
      <c r="RG149" s="460"/>
      <c r="RH149" s="460"/>
      <c r="RI149" s="460"/>
      <c r="RJ149" s="460"/>
      <c r="RK149" s="460"/>
      <c r="RL149" s="460"/>
      <c r="RM149" s="460"/>
      <c r="RN149" s="460"/>
      <c r="RO149" s="460"/>
      <c r="RP149" s="460"/>
      <c r="RQ149" s="460"/>
      <c r="RR149" s="460"/>
      <c r="RS149" s="460"/>
      <c r="RT149" s="460"/>
      <c r="RU149" s="460"/>
      <c r="RV149" s="460"/>
      <c r="RW149" s="460"/>
      <c r="RX149" s="460"/>
      <c r="RY149" s="460"/>
      <c r="RZ149" s="460"/>
      <c r="SA149" s="460"/>
      <c r="SB149" s="460"/>
      <c r="SC149" s="460"/>
      <c r="SD149" s="460"/>
      <c r="SE149" s="460"/>
      <c r="SF149" s="460"/>
      <c r="SG149" s="460"/>
      <c r="SH149" s="460"/>
      <c r="SI149" s="460"/>
      <c r="SJ149" s="460"/>
      <c r="SK149" s="460"/>
      <c r="SL149" s="460"/>
      <c r="SM149" s="460"/>
      <c r="SN149" s="460"/>
      <c r="SO149" s="460"/>
      <c r="SP149" s="460"/>
      <c r="SQ149" s="460"/>
      <c r="SR149" s="460"/>
      <c r="SS149" s="460"/>
      <c r="ST149" s="460"/>
      <c r="SU149" s="460"/>
      <c r="SV149" s="460"/>
      <c r="SW149" s="460"/>
      <c r="SX149" s="460"/>
      <c r="SY149" s="460"/>
      <c r="SZ149" s="460"/>
      <c r="TA149" s="460"/>
      <c r="TB149" s="460"/>
      <c r="TC149" s="460"/>
      <c r="TD149" s="460"/>
      <c r="TE149" s="460"/>
      <c r="TF149" s="460"/>
      <c r="TG149" s="460"/>
      <c r="TH149" s="460"/>
      <c r="TI149" s="460"/>
      <c r="TJ149" s="460"/>
      <c r="TK149" s="460"/>
      <c r="TL149" s="460"/>
      <c r="TM149" s="460"/>
      <c r="TN149" s="460"/>
      <c r="TO149" s="460"/>
      <c r="TP149" s="460"/>
      <c r="TQ149" s="460"/>
      <c r="TR149" s="460"/>
      <c r="TS149" s="460"/>
      <c r="TT149" s="460"/>
      <c r="TU149" s="460"/>
      <c r="TV149" s="460"/>
      <c r="TW149" s="460"/>
      <c r="TX149" s="460"/>
      <c r="TY149" s="460"/>
      <c r="TZ149" s="460"/>
      <c r="UA149" s="460"/>
      <c r="UB149" s="460"/>
      <c r="UC149" s="460"/>
      <c r="UD149" s="460"/>
      <c r="UE149" s="460"/>
      <c r="UF149" s="460"/>
      <c r="UG149" s="460"/>
      <c r="UH149" s="460"/>
      <c r="UI149" s="460"/>
      <c r="UJ149" s="460"/>
      <c r="UK149" s="460"/>
      <c r="UL149" s="460"/>
      <c r="UM149" s="460"/>
      <c r="UN149" s="460"/>
      <c r="UO149" s="460"/>
      <c r="UP149" s="460"/>
      <c r="UQ149" s="460"/>
      <c r="UR149" s="460"/>
      <c r="US149" s="460"/>
      <c r="UT149" s="460"/>
      <c r="UU149" s="460"/>
      <c r="UV149" s="460"/>
      <c r="UW149" s="460"/>
      <c r="UX149" s="460"/>
      <c r="UY149" s="460"/>
      <c r="UZ149" s="460"/>
      <c r="VA149" s="460"/>
      <c r="VB149" s="460"/>
      <c r="VC149" s="460"/>
      <c r="VD149" s="460"/>
      <c r="VE149" s="460"/>
      <c r="VF149" s="460"/>
      <c r="VG149" s="460"/>
      <c r="VH149" s="460"/>
      <c r="VI149" s="460"/>
      <c r="VJ149" s="460"/>
      <c r="VK149" s="460"/>
      <c r="VL149" s="460"/>
      <c r="VM149" s="460"/>
      <c r="VN149" s="460"/>
      <c r="VO149" s="460"/>
      <c r="VP149" s="460"/>
      <c r="VQ149" s="460"/>
      <c r="VR149" s="460"/>
      <c r="VS149" s="460"/>
      <c r="VT149" s="460"/>
      <c r="VU149" s="460"/>
      <c r="VV149" s="460"/>
      <c r="VW149" s="460"/>
      <c r="VX149" s="460"/>
      <c r="VY149" s="460"/>
      <c r="VZ149" s="460"/>
      <c r="WA149" s="460"/>
      <c r="WB149" s="460"/>
      <c r="WC149" s="460"/>
      <c r="WD149" s="460"/>
      <c r="WE149" s="460"/>
      <c r="WF149" s="460"/>
      <c r="WG149" s="460"/>
      <c r="WH149" s="460"/>
      <c r="WI149" s="460"/>
      <c r="WJ149" s="460"/>
      <c r="WK149" s="460"/>
      <c r="WL149" s="460"/>
      <c r="WM149" s="460"/>
      <c r="WN149" s="460"/>
      <c r="WO149" s="460"/>
      <c r="WP149" s="460"/>
      <c r="WQ149" s="460"/>
      <c r="WR149" s="460"/>
      <c r="WS149" s="460"/>
      <c r="WT149" s="460"/>
      <c r="WU149" s="460"/>
      <c r="WV149" s="460"/>
      <c r="WW149" s="460"/>
      <c r="WX149" s="460"/>
      <c r="WY149" s="460"/>
      <c r="WZ149" s="460"/>
      <c r="XA149" s="460"/>
      <c r="XB149" s="460"/>
      <c r="XC149" s="460"/>
      <c r="XD149" s="460"/>
      <c r="XE149" s="460"/>
      <c r="XF149" s="460"/>
      <c r="XG149" s="460"/>
      <c r="XH149" s="460"/>
      <c r="XI149" s="460"/>
      <c r="XJ149" s="460"/>
      <c r="XK149" s="460"/>
      <c r="XL149" s="460"/>
      <c r="XM149" s="460"/>
      <c r="XN149" s="460"/>
      <c r="XO149" s="460"/>
      <c r="XP149" s="460"/>
      <c r="XQ149" s="460"/>
      <c r="XR149" s="460"/>
      <c r="XS149" s="460"/>
      <c r="XT149" s="460"/>
      <c r="XU149" s="460"/>
      <c r="XV149" s="460"/>
      <c r="XW149" s="460"/>
      <c r="XX149" s="460"/>
      <c r="XY149" s="460"/>
      <c r="XZ149" s="460"/>
      <c r="YA149" s="460"/>
      <c r="YB149" s="460"/>
      <c r="YC149" s="460"/>
      <c r="YD149" s="460"/>
      <c r="YE149" s="460"/>
      <c r="YF149" s="460"/>
      <c r="YG149" s="460"/>
      <c r="YH149" s="460"/>
      <c r="YI149" s="460"/>
      <c r="YJ149" s="460"/>
      <c r="YK149" s="460"/>
      <c r="YL149" s="460"/>
      <c r="YM149" s="460"/>
      <c r="YN149" s="460"/>
      <c r="YO149" s="460"/>
      <c r="YP149" s="460"/>
      <c r="YQ149" s="460"/>
      <c r="YR149" s="460"/>
      <c r="YS149" s="460"/>
      <c r="YT149" s="460"/>
      <c r="YU149" s="460"/>
      <c r="YV149" s="460"/>
      <c r="YW149" s="460"/>
      <c r="YX149" s="460"/>
      <c r="YY149" s="460"/>
      <c r="YZ149" s="460"/>
      <c r="ZA149" s="460"/>
      <c r="ZB149" s="460"/>
      <c r="ZC149" s="460"/>
      <c r="ZD149" s="460"/>
      <c r="ZE149" s="460"/>
      <c r="ZF149" s="460"/>
      <c r="ZG149" s="460"/>
      <c r="ZH149" s="460"/>
      <c r="ZI149" s="460"/>
      <c r="ZJ149" s="460"/>
      <c r="ZK149" s="460"/>
      <c r="ZL149" s="460"/>
      <c r="ZM149" s="460"/>
      <c r="ZN149" s="460"/>
      <c r="ZO149" s="460"/>
      <c r="ZP149" s="460"/>
      <c r="ZQ149" s="460"/>
      <c r="ZR149" s="460"/>
      <c r="ZS149" s="460"/>
      <c r="ZT149" s="460"/>
      <c r="ZU149" s="460"/>
      <c r="ZV149" s="460"/>
      <c r="ZW149" s="460"/>
      <c r="ZX149" s="460"/>
      <c r="ZY149" s="460"/>
      <c r="ZZ149" s="460"/>
      <c r="AAA149" s="460"/>
      <c r="AAB149" s="460"/>
      <c r="AAC149" s="460"/>
      <c r="AAD149" s="460"/>
      <c r="AAE149" s="460"/>
      <c r="AAF149" s="460"/>
      <c r="AAG149" s="460"/>
      <c r="AAH149" s="460"/>
      <c r="AAI149" s="460"/>
      <c r="AAJ149" s="460"/>
      <c r="AAK149" s="460"/>
      <c r="AAL149" s="460"/>
      <c r="AAM149" s="460"/>
      <c r="AAN149" s="460"/>
      <c r="AAO149" s="460"/>
      <c r="AAP149" s="460"/>
      <c r="AAQ149" s="460"/>
      <c r="AAR149" s="460"/>
      <c r="AAS149" s="460"/>
      <c r="AAT149" s="460"/>
      <c r="AAU149" s="460"/>
      <c r="AAV149" s="460"/>
      <c r="AAW149" s="460"/>
      <c r="AAX149" s="460"/>
      <c r="AAY149" s="460"/>
      <c r="AAZ149" s="460"/>
      <c r="ABA149" s="460"/>
      <c r="ABB149" s="460"/>
      <c r="ABC149" s="460"/>
      <c r="ABD149" s="460"/>
      <c r="ABE149" s="460"/>
      <c r="ABF149" s="460"/>
      <c r="ABG149" s="460"/>
      <c r="ABH149" s="460"/>
      <c r="ABI149" s="460"/>
      <c r="ABJ149" s="460"/>
      <c r="ABK149" s="460"/>
      <c r="ABL149" s="460"/>
      <c r="ABM149" s="460"/>
      <c r="ABN149" s="460"/>
      <c r="ABO149" s="460"/>
      <c r="ABP149" s="460"/>
      <c r="ABQ149" s="460"/>
      <c r="ABR149" s="460"/>
      <c r="ABS149" s="460"/>
      <c r="ABT149" s="460"/>
      <c r="ABU149" s="460"/>
      <c r="ABV149" s="460"/>
      <c r="ABW149" s="460"/>
      <c r="ABX149" s="460"/>
      <c r="ABY149" s="460"/>
      <c r="ABZ149" s="460"/>
      <c r="ACA149" s="460"/>
      <c r="ACB149" s="460"/>
      <c r="ACC149" s="460"/>
      <c r="ACD149" s="460"/>
      <c r="ACE149" s="460"/>
      <c r="ACF149" s="460"/>
      <c r="ACG149" s="460"/>
      <c r="ACH149" s="460"/>
      <c r="ACI149" s="460"/>
      <c r="ACJ149" s="460"/>
      <c r="ACK149" s="460"/>
      <c r="ACL149" s="460"/>
      <c r="ACM149" s="460"/>
      <c r="ACN149" s="460"/>
      <c r="ACO149" s="460"/>
      <c r="ACP149" s="460"/>
      <c r="ACQ149" s="460"/>
      <c r="ACR149" s="460"/>
      <c r="ACS149" s="460"/>
      <c r="ACT149" s="460"/>
      <c r="ACU149" s="460"/>
      <c r="ACV149" s="460"/>
      <c r="ACW149" s="460"/>
      <c r="ACX149" s="460"/>
      <c r="ACY149" s="460"/>
      <c r="ACZ149" s="460"/>
      <c r="ADA149" s="460"/>
      <c r="ADB149" s="460"/>
      <c r="ADC149" s="460"/>
      <c r="ADD149" s="460"/>
      <c r="ADE149" s="460"/>
      <c r="ADF149" s="460"/>
      <c r="ADG149" s="460"/>
      <c r="ADH149" s="460"/>
      <c r="ADI149" s="460"/>
      <c r="ADJ149" s="460"/>
      <c r="ADK149" s="460"/>
      <c r="ADL149" s="460"/>
      <c r="ADM149" s="460"/>
      <c r="ADN149" s="460"/>
      <c r="ADO149" s="460"/>
      <c r="ADP149" s="460"/>
      <c r="ADQ149" s="460"/>
      <c r="ADR149" s="460"/>
      <c r="ADS149" s="460"/>
      <c r="ADT149" s="460"/>
      <c r="ADU149" s="460"/>
      <c r="ADV149" s="460"/>
      <c r="ADW149" s="460"/>
      <c r="ADX149" s="460"/>
      <c r="ADY149" s="460"/>
      <c r="ADZ149" s="460"/>
      <c r="AEA149" s="460"/>
      <c r="AEB149" s="460"/>
      <c r="AEC149" s="460"/>
      <c r="AED149" s="460"/>
      <c r="AEE149" s="460"/>
      <c r="AEF149" s="460"/>
      <c r="AEG149" s="460"/>
      <c r="AEH149" s="460"/>
      <c r="AEI149" s="460"/>
      <c r="AEJ149" s="460"/>
      <c r="AEK149" s="460"/>
      <c r="AEL149" s="460"/>
      <c r="AEM149" s="460"/>
      <c r="AEN149" s="460"/>
      <c r="AEO149" s="460"/>
      <c r="AEP149" s="460"/>
      <c r="AEQ149" s="460"/>
      <c r="AER149" s="460"/>
      <c r="AES149" s="460"/>
      <c r="AET149" s="460"/>
      <c r="AEU149" s="460"/>
      <c r="AEV149" s="460"/>
      <c r="AEW149" s="460"/>
      <c r="AEX149" s="460"/>
      <c r="AEY149" s="460"/>
      <c r="AEZ149" s="460"/>
      <c r="AFA149" s="460"/>
      <c r="AFB149" s="460"/>
      <c r="AFC149" s="460"/>
      <c r="AFD149" s="460"/>
      <c r="AFE149" s="460"/>
      <c r="AFF149" s="460"/>
      <c r="AFG149" s="460"/>
      <c r="AFH149" s="460"/>
      <c r="AFI149" s="460"/>
      <c r="AFJ149" s="460"/>
      <c r="AFK149" s="460"/>
      <c r="AFL149" s="460"/>
      <c r="AFM149" s="460"/>
      <c r="AFN149" s="460"/>
      <c r="AFO149" s="460"/>
      <c r="AFP149" s="460"/>
      <c r="AFQ149" s="460"/>
      <c r="AFR149" s="460"/>
      <c r="AFS149" s="460"/>
      <c r="AFT149" s="460"/>
      <c r="AFU149" s="460"/>
    </row>
    <row r="150" spans="1:853">
      <c r="A150" s="25"/>
      <c r="B150" s="26"/>
      <c r="C150" s="23" t="s">
        <v>45</v>
      </c>
      <c r="D150" s="23"/>
      <c r="E150" s="380">
        <f t="shared" ref="E150:F153" si="104">SUMIF($G$2:$BN$2,E$2,($G150:$BN150))</f>
        <v>3264411</v>
      </c>
      <c r="F150" s="380">
        <f t="shared" si="104"/>
        <v>3351895</v>
      </c>
      <c r="G150" s="224">
        <f t="shared" ref="G150:BN150" si="105">G28</f>
        <v>360000</v>
      </c>
      <c r="H150" s="224">
        <f t="shared" si="105"/>
        <v>390000</v>
      </c>
      <c r="I150" s="224">
        <f t="shared" si="105"/>
        <v>101100</v>
      </c>
      <c r="J150" s="224">
        <f t="shared" si="105"/>
        <v>100000</v>
      </c>
      <c r="K150" s="224">
        <f t="shared" si="105"/>
        <v>273500</v>
      </c>
      <c r="L150" s="224">
        <f t="shared" si="105"/>
        <v>254840</v>
      </c>
      <c r="M150" s="224">
        <f t="shared" si="105"/>
        <v>155750</v>
      </c>
      <c r="N150" s="224">
        <f t="shared" si="105"/>
        <v>155500</v>
      </c>
      <c r="O150" s="224">
        <f t="shared" si="105"/>
        <v>136000</v>
      </c>
      <c r="P150" s="224">
        <f t="shared" si="105"/>
        <v>136000</v>
      </c>
      <c r="Q150" s="224">
        <f t="shared" si="105"/>
        <v>68150</v>
      </c>
      <c r="R150" s="224">
        <f t="shared" si="105"/>
        <v>70000</v>
      </c>
      <c r="S150" s="224">
        <f t="shared" si="105"/>
        <v>150075</v>
      </c>
      <c r="T150" s="224">
        <f t="shared" si="105"/>
        <v>150075</v>
      </c>
      <c r="U150" s="224">
        <f t="shared" si="105"/>
        <v>142210</v>
      </c>
      <c r="V150" s="224">
        <f t="shared" si="105"/>
        <v>150000</v>
      </c>
      <c r="W150" s="224">
        <f t="shared" si="105"/>
        <v>136500</v>
      </c>
      <c r="X150" s="224">
        <f t="shared" si="105"/>
        <v>136500</v>
      </c>
      <c r="Y150" s="224">
        <f t="shared" si="105"/>
        <v>155750</v>
      </c>
      <c r="Z150" s="224">
        <f t="shared" si="105"/>
        <v>155500</v>
      </c>
      <c r="AA150" s="224">
        <f t="shared" si="105"/>
        <v>109400</v>
      </c>
      <c r="AB150" s="224">
        <f t="shared" si="105"/>
        <v>125000</v>
      </c>
      <c r="AC150" s="224">
        <f>AC28</f>
        <v>275396</v>
      </c>
      <c r="AD150" s="224">
        <f>AD28</f>
        <v>270000</v>
      </c>
      <c r="AE150" s="224">
        <f t="shared" si="105"/>
        <v>162100</v>
      </c>
      <c r="AF150" s="224">
        <f t="shared" si="105"/>
        <v>162100</v>
      </c>
      <c r="AG150" s="224">
        <f t="shared" si="105"/>
        <v>183380</v>
      </c>
      <c r="AH150" s="224">
        <f t="shared" si="105"/>
        <v>183380</v>
      </c>
      <c r="AI150" s="224">
        <f t="shared" si="105"/>
        <v>155500</v>
      </c>
      <c r="AJ150" s="224">
        <f t="shared" si="105"/>
        <v>175000</v>
      </c>
      <c r="AK150" s="224">
        <f t="shared" si="105"/>
        <v>300600</v>
      </c>
      <c r="AL150" s="224">
        <f t="shared" si="105"/>
        <v>288000</v>
      </c>
      <c r="AM150" s="224">
        <f t="shared" si="105"/>
        <v>196000</v>
      </c>
      <c r="AN150" s="224">
        <f t="shared" si="105"/>
        <v>240000</v>
      </c>
      <c r="AO150" s="224">
        <f t="shared" si="105"/>
        <v>203000</v>
      </c>
      <c r="AP150" s="224">
        <f t="shared" si="105"/>
        <v>210000</v>
      </c>
      <c r="AQ150" s="224">
        <f t="shared" si="105"/>
        <v>0</v>
      </c>
      <c r="AR150" s="224">
        <f t="shared" si="105"/>
        <v>0</v>
      </c>
      <c r="AS150" s="224">
        <f t="shared" si="105"/>
        <v>0</v>
      </c>
      <c r="AT150" s="224">
        <f t="shared" si="105"/>
        <v>0</v>
      </c>
      <c r="AU150" s="224">
        <f t="shared" si="105"/>
        <v>0</v>
      </c>
      <c r="AV150" s="224">
        <f t="shared" si="105"/>
        <v>0</v>
      </c>
      <c r="AW150" s="224">
        <f t="shared" si="105"/>
        <v>0</v>
      </c>
      <c r="AX150" s="224">
        <f t="shared" si="105"/>
        <v>0</v>
      </c>
      <c r="AY150" s="224">
        <f t="shared" si="105"/>
        <v>0</v>
      </c>
      <c r="AZ150" s="224">
        <f t="shared" si="105"/>
        <v>0</v>
      </c>
      <c r="BA150" s="224">
        <f t="shared" si="105"/>
        <v>0</v>
      </c>
      <c r="BB150" s="224">
        <f t="shared" si="105"/>
        <v>0</v>
      </c>
      <c r="BC150" s="224">
        <f t="shared" si="105"/>
        <v>0</v>
      </c>
      <c r="BD150" s="224">
        <f t="shared" si="105"/>
        <v>0</v>
      </c>
      <c r="BE150" s="224">
        <f t="shared" si="105"/>
        <v>0</v>
      </c>
      <c r="BF150" s="224">
        <f t="shared" si="105"/>
        <v>0</v>
      </c>
      <c r="BG150" s="224">
        <f t="shared" si="105"/>
        <v>0</v>
      </c>
      <c r="BH150" s="224">
        <f t="shared" si="105"/>
        <v>0</v>
      </c>
      <c r="BI150" s="224">
        <f t="shared" si="105"/>
        <v>0</v>
      </c>
      <c r="BJ150" s="224">
        <f t="shared" si="105"/>
        <v>0</v>
      </c>
      <c r="BK150" s="224">
        <f t="shared" si="105"/>
        <v>0</v>
      </c>
      <c r="BL150" s="224">
        <f t="shared" si="105"/>
        <v>0</v>
      </c>
      <c r="BM150" s="224">
        <f t="shared" si="105"/>
        <v>0</v>
      </c>
      <c r="BN150" s="224">
        <f t="shared" si="105"/>
        <v>0</v>
      </c>
    </row>
    <row r="151" spans="1:853" s="469" customFormat="1">
      <c r="A151" s="25"/>
      <c r="B151" s="26"/>
      <c r="C151" s="23" t="s">
        <v>1219</v>
      </c>
      <c r="D151" s="23"/>
      <c r="E151" s="380">
        <f t="shared" si="104"/>
        <v>438220</v>
      </c>
      <c r="F151" s="380">
        <f t="shared" si="104"/>
        <v>100000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438220</v>
      </c>
      <c r="AR151" s="6">
        <v>100000</v>
      </c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462"/>
      <c r="BP151" s="462"/>
      <c r="BQ151" s="462"/>
      <c r="BR151" s="462"/>
      <c r="BS151" s="462"/>
      <c r="BT151" s="462"/>
      <c r="BU151" s="462"/>
      <c r="BV151" s="462"/>
      <c r="BW151" s="462"/>
      <c r="BX151" s="462"/>
      <c r="BY151" s="462"/>
      <c r="BZ151" s="462"/>
      <c r="CA151" s="462"/>
      <c r="CB151" s="462"/>
      <c r="CC151" s="462"/>
      <c r="CD151" s="462"/>
      <c r="CE151" s="462"/>
      <c r="CF151" s="462"/>
      <c r="CG151" s="462"/>
      <c r="CH151" s="462"/>
      <c r="CI151" s="462"/>
      <c r="CJ151" s="462"/>
      <c r="CK151" s="462"/>
      <c r="CL151" s="462"/>
      <c r="CM151" s="462"/>
      <c r="CN151" s="462"/>
      <c r="CO151" s="462"/>
      <c r="CP151" s="462"/>
      <c r="CQ151" s="462"/>
      <c r="CR151" s="462"/>
      <c r="CS151" s="462"/>
      <c r="CT151" s="462"/>
      <c r="CU151" s="462"/>
      <c r="CV151" s="462"/>
      <c r="CW151" s="462"/>
      <c r="CX151" s="462"/>
      <c r="CY151" s="462"/>
      <c r="CZ151" s="462"/>
      <c r="DA151" s="462"/>
      <c r="DB151" s="462"/>
      <c r="DC151" s="462"/>
      <c r="DD151" s="462"/>
      <c r="DE151" s="462"/>
      <c r="DF151" s="462"/>
      <c r="DG151" s="462"/>
      <c r="DH151" s="462"/>
      <c r="DI151" s="462"/>
      <c r="DJ151" s="462"/>
      <c r="DK151" s="462"/>
      <c r="DL151" s="462"/>
      <c r="DM151" s="462"/>
      <c r="DN151" s="462"/>
      <c r="DO151" s="462"/>
      <c r="DP151" s="462"/>
      <c r="DQ151" s="462"/>
      <c r="DR151" s="462"/>
      <c r="DS151" s="462"/>
      <c r="DT151" s="462"/>
      <c r="DU151" s="462"/>
      <c r="DV151" s="462"/>
      <c r="DW151" s="462"/>
      <c r="DX151" s="462"/>
      <c r="DY151" s="462"/>
      <c r="DZ151" s="462"/>
      <c r="EA151" s="462"/>
      <c r="EB151" s="462"/>
      <c r="EC151" s="462"/>
      <c r="ED151" s="462"/>
      <c r="EE151" s="462"/>
      <c r="EF151" s="462"/>
      <c r="EG151" s="462"/>
      <c r="EH151" s="462"/>
      <c r="EI151" s="462"/>
      <c r="EJ151" s="462"/>
      <c r="EK151" s="462"/>
      <c r="EL151" s="462"/>
      <c r="EM151" s="462"/>
      <c r="EN151" s="462"/>
      <c r="EO151" s="462"/>
      <c r="EP151" s="462"/>
      <c r="EQ151" s="462"/>
      <c r="ER151" s="462"/>
      <c r="ES151" s="462"/>
      <c r="ET151" s="462"/>
      <c r="EU151" s="462"/>
      <c r="EV151" s="462"/>
      <c r="EW151" s="462"/>
      <c r="EX151" s="462"/>
      <c r="EY151" s="462"/>
      <c r="EZ151" s="462"/>
      <c r="FA151" s="462"/>
      <c r="FB151" s="462"/>
      <c r="FC151" s="462"/>
      <c r="FD151" s="462"/>
      <c r="FE151" s="462"/>
      <c r="FF151" s="462"/>
      <c r="FG151" s="462"/>
      <c r="FH151" s="462"/>
      <c r="FI151" s="462"/>
      <c r="FJ151" s="462"/>
      <c r="FK151" s="462"/>
      <c r="FL151" s="462"/>
      <c r="FM151" s="462"/>
      <c r="FN151" s="462"/>
      <c r="FO151" s="462"/>
      <c r="FP151" s="462"/>
      <c r="FQ151" s="462"/>
      <c r="FR151" s="462"/>
      <c r="FS151" s="462"/>
      <c r="FT151" s="462"/>
      <c r="FU151" s="462"/>
      <c r="FV151" s="462"/>
      <c r="FW151" s="462"/>
      <c r="FX151" s="462"/>
      <c r="FY151" s="462"/>
      <c r="FZ151" s="462"/>
      <c r="GA151" s="462"/>
      <c r="GB151" s="462"/>
      <c r="GC151" s="462"/>
      <c r="GD151" s="462"/>
      <c r="GE151" s="462"/>
      <c r="GF151" s="462"/>
      <c r="GG151" s="462"/>
      <c r="GH151" s="462"/>
      <c r="GI151" s="462"/>
      <c r="GJ151" s="462"/>
      <c r="GK151" s="462"/>
      <c r="GL151" s="462"/>
      <c r="GM151" s="462"/>
      <c r="GN151" s="462"/>
      <c r="GO151" s="462"/>
      <c r="GP151" s="462"/>
      <c r="GQ151" s="462"/>
      <c r="GR151" s="462"/>
      <c r="GS151" s="462"/>
      <c r="GT151" s="462"/>
      <c r="GU151" s="462"/>
      <c r="GV151" s="462"/>
      <c r="GW151" s="462"/>
      <c r="GX151" s="462"/>
      <c r="GY151" s="462"/>
      <c r="GZ151" s="462"/>
      <c r="HA151" s="462"/>
      <c r="HB151" s="462"/>
      <c r="HC151" s="462"/>
      <c r="HD151" s="462"/>
      <c r="HE151" s="462"/>
      <c r="HF151" s="462"/>
      <c r="HG151" s="462"/>
      <c r="HH151" s="462"/>
      <c r="HI151" s="462"/>
      <c r="HJ151" s="462"/>
      <c r="HK151" s="462"/>
      <c r="HL151" s="462"/>
      <c r="HM151" s="462"/>
      <c r="HN151" s="462"/>
      <c r="HO151" s="462"/>
      <c r="HP151" s="462"/>
      <c r="HQ151" s="462"/>
      <c r="HR151" s="462"/>
      <c r="HS151" s="462"/>
      <c r="HT151" s="462"/>
      <c r="HU151" s="462"/>
      <c r="HV151" s="462"/>
      <c r="HW151" s="462"/>
      <c r="HX151" s="462"/>
      <c r="HY151" s="462"/>
      <c r="HZ151" s="462"/>
      <c r="IA151" s="462"/>
      <c r="IB151" s="462"/>
      <c r="IC151" s="462"/>
      <c r="ID151" s="462"/>
      <c r="IE151" s="462"/>
      <c r="IF151" s="462"/>
      <c r="IG151" s="462"/>
      <c r="IH151" s="462"/>
      <c r="II151" s="462"/>
      <c r="IJ151" s="462"/>
      <c r="IK151" s="462"/>
      <c r="IL151" s="462"/>
      <c r="IM151" s="462"/>
      <c r="IN151" s="462"/>
      <c r="IO151" s="462"/>
      <c r="IP151" s="462"/>
      <c r="IQ151" s="462"/>
      <c r="IR151" s="462"/>
      <c r="IS151" s="462"/>
      <c r="IT151" s="462"/>
      <c r="IU151" s="462"/>
      <c r="IV151" s="462"/>
      <c r="IW151" s="462"/>
      <c r="IX151" s="462"/>
      <c r="IY151" s="462"/>
      <c r="IZ151" s="462"/>
      <c r="JA151" s="462"/>
      <c r="JB151" s="462"/>
      <c r="JC151" s="462"/>
      <c r="JD151" s="462"/>
      <c r="JE151" s="462"/>
      <c r="JF151" s="462"/>
      <c r="JG151" s="462"/>
      <c r="JH151" s="462"/>
      <c r="JI151" s="462"/>
      <c r="JJ151" s="462"/>
      <c r="JK151" s="462"/>
      <c r="JL151" s="462"/>
      <c r="JM151" s="462"/>
      <c r="JN151" s="462"/>
      <c r="JO151" s="462"/>
      <c r="JP151" s="462"/>
      <c r="JQ151" s="462"/>
      <c r="JR151" s="462"/>
      <c r="JS151" s="462"/>
      <c r="JT151" s="462"/>
      <c r="JU151" s="462"/>
      <c r="JV151" s="462"/>
      <c r="JW151" s="462"/>
      <c r="JX151" s="462"/>
      <c r="JY151" s="462"/>
      <c r="JZ151" s="462"/>
      <c r="KA151" s="462"/>
      <c r="KB151" s="462"/>
      <c r="KC151" s="462"/>
      <c r="KD151" s="462"/>
      <c r="KE151" s="462"/>
      <c r="KF151" s="462"/>
      <c r="KG151" s="462"/>
      <c r="KH151" s="462"/>
      <c r="KI151" s="462"/>
      <c r="KJ151" s="462"/>
      <c r="KK151" s="462"/>
      <c r="KL151" s="462"/>
      <c r="KM151" s="462"/>
      <c r="KN151" s="462"/>
      <c r="KO151" s="462"/>
      <c r="KP151" s="462"/>
      <c r="KQ151" s="462"/>
      <c r="KR151" s="462"/>
      <c r="KS151" s="462"/>
      <c r="KT151" s="462"/>
      <c r="KU151" s="462"/>
      <c r="KV151" s="462"/>
      <c r="KW151" s="462"/>
      <c r="KX151" s="462"/>
      <c r="KY151" s="462"/>
      <c r="KZ151" s="462"/>
      <c r="LA151" s="462"/>
      <c r="LB151" s="462"/>
      <c r="LC151" s="462"/>
      <c r="LD151" s="462"/>
      <c r="LE151" s="462"/>
      <c r="LF151" s="462"/>
      <c r="LG151" s="462"/>
      <c r="LH151" s="462"/>
      <c r="LI151" s="462"/>
      <c r="LJ151" s="462"/>
      <c r="LK151" s="462"/>
      <c r="LL151" s="462"/>
      <c r="LM151" s="462"/>
      <c r="LN151" s="462"/>
      <c r="LO151" s="462"/>
      <c r="LP151" s="462"/>
      <c r="LQ151" s="462"/>
      <c r="LR151" s="462"/>
      <c r="LS151" s="462"/>
      <c r="LT151" s="462"/>
      <c r="LU151" s="462"/>
      <c r="LV151" s="462"/>
      <c r="LW151" s="462"/>
      <c r="LX151" s="462"/>
      <c r="LY151" s="462"/>
      <c r="LZ151" s="462"/>
      <c r="MA151" s="462"/>
      <c r="MB151" s="462"/>
      <c r="MC151" s="462"/>
      <c r="MD151" s="462"/>
      <c r="ME151" s="462"/>
      <c r="MF151" s="462"/>
      <c r="MG151" s="462"/>
      <c r="MH151" s="462"/>
      <c r="MI151" s="462"/>
      <c r="MJ151" s="462"/>
      <c r="MK151" s="462"/>
      <c r="ML151" s="462"/>
      <c r="MM151" s="462"/>
      <c r="MN151" s="462"/>
      <c r="MO151" s="462"/>
      <c r="MP151" s="462"/>
      <c r="MQ151" s="462"/>
      <c r="MR151" s="462"/>
      <c r="MS151" s="462"/>
      <c r="MT151" s="462"/>
      <c r="MU151" s="462"/>
      <c r="MV151" s="462"/>
      <c r="MW151" s="462"/>
      <c r="MX151" s="462"/>
      <c r="MY151" s="462"/>
      <c r="MZ151" s="462"/>
      <c r="NA151" s="462"/>
      <c r="NB151" s="462"/>
      <c r="NC151" s="462"/>
      <c r="ND151" s="462"/>
      <c r="NE151" s="462"/>
      <c r="NF151" s="462"/>
      <c r="NG151" s="462"/>
      <c r="NH151" s="462"/>
      <c r="NI151" s="462"/>
      <c r="NJ151" s="462"/>
      <c r="NK151" s="462"/>
      <c r="NL151" s="462"/>
      <c r="NM151" s="462"/>
      <c r="NN151" s="462"/>
      <c r="NO151" s="462"/>
      <c r="NP151" s="462"/>
      <c r="NQ151" s="462"/>
      <c r="NR151" s="462"/>
      <c r="NS151" s="462"/>
      <c r="NT151" s="462"/>
      <c r="NU151" s="462"/>
      <c r="NV151" s="462"/>
      <c r="NW151" s="462"/>
      <c r="NX151" s="462"/>
      <c r="NY151" s="462"/>
      <c r="NZ151" s="462"/>
      <c r="OA151" s="462"/>
      <c r="OB151" s="462"/>
      <c r="OC151" s="462"/>
      <c r="OD151" s="462"/>
      <c r="OE151" s="462"/>
      <c r="OF151" s="462"/>
      <c r="OG151" s="462"/>
      <c r="OH151" s="462"/>
      <c r="OI151" s="462"/>
      <c r="OJ151" s="462"/>
      <c r="OK151" s="462"/>
      <c r="OL151" s="462"/>
      <c r="OM151" s="462"/>
      <c r="ON151" s="462"/>
      <c r="OO151" s="462"/>
      <c r="OP151" s="462"/>
      <c r="OQ151" s="462"/>
      <c r="OR151" s="462"/>
      <c r="OS151" s="462"/>
      <c r="OT151" s="462"/>
      <c r="OU151" s="462"/>
      <c r="OV151" s="462"/>
      <c r="OW151" s="462"/>
      <c r="OX151" s="462"/>
      <c r="OY151" s="462"/>
      <c r="OZ151" s="462"/>
      <c r="PA151" s="462"/>
      <c r="PB151" s="462"/>
      <c r="PC151" s="462"/>
      <c r="PD151" s="462"/>
      <c r="PE151" s="462"/>
      <c r="PF151" s="462"/>
      <c r="PG151" s="462"/>
      <c r="PH151" s="462"/>
      <c r="PI151" s="462"/>
      <c r="PJ151" s="462"/>
      <c r="PK151" s="462"/>
      <c r="PL151" s="462"/>
      <c r="PM151" s="462"/>
      <c r="PN151" s="462"/>
      <c r="PO151" s="462"/>
      <c r="PP151" s="462"/>
      <c r="PQ151" s="462"/>
      <c r="PR151" s="462"/>
      <c r="PS151" s="462"/>
      <c r="PT151" s="462"/>
      <c r="PU151" s="462"/>
      <c r="PV151" s="462"/>
      <c r="PW151" s="462"/>
      <c r="PX151" s="462"/>
      <c r="PY151" s="462"/>
      <c r="PZ151" s="462"/>
      <c r="QA151" s="462"/>
      <c r="QB151" s="462"/>
      <c r="QC151" s="462"/>
      <c r="QD151" s="462"/>
      <c r="QE151" s="462"/>
      <c r="QF151" s="462"/>
      <c r="QG151" s="462"/>
      <c r="QH151" s="462"/>
      <c r="QI151" s="462"/>
      <c r="QJ151" s="462"/>
      <c r="QK151" s="462"/>
      <c r="QL151" s="462"/>
      <c r="QM151" s="462"/>
      <c r="QN151" s="462"/>
      <c r="QO151" s="462"/>
      <c r="QP151" s="462"/>
      <c r="QQ151" s="462"/>
      <c r="QR151" s="462"/>
      <c r="QS151" s="462"/>
      <c r="QT151" s="462"/>
      <c r="QU151" s="462"/>
      <c r="QV151" s="462"/>
      <c r="QW151" s="462"/>
      <c r="QX151" s="462"/>
      <c r="QY151" s="462"/>
      <c r="QZ151" s="462"/>
      <c r="RA151" s="462"/>
      <c r="RB151" s="462"/>
      <c r="RC151" s="462"/>
      <c r="RD151" s="462"/>
      <c r="RE151" s="462"/>
      <c r="RF151" s="462"/>
      <c r="RG151" s="462"/>
      <c r="RH151" s="462"/>
      <c r="RI151" s="462"/>
      <c r="RJ151" s="462"/>
      <c r="RK151" s="462"/>
      <c r="RL151" s="462"/>
      <c r="RM151" s="462"/>
      <c r="RN151" s="462"/>
      <c r="RO151" s="462"/>
      <c r="RP151" s="462"/>
      <c r="RQ151" s="462"/>
      <c r="RR151" s="462"/>
      <c r="RS151" s="462"/>
      <c r="RT151" s="462"/>
      <c r="RU151" s="462"/>
      <c r="RV151" s="462"/>
      <c r="RW151" s="462"/>
      <c r="RX151" s="462"/>
      <c r="RY151" s="462"/>
      <c r="RZ151" s="462"/>
      <c r="SA151" s="462"/>
      <c r="SB151" s="462"/>
      <c r="SC151" s="462"/>
      <c r="SD151" s="462"/>
      <c r="SE151" s="462"/>
      <c r="SF151" s="462"/>
      <c r="SG151" s="462"/>
      <c r="SH151" s="462"/>
      <c r="SI151" s="462"/>
      <c r="SJ151" s="462"/>
      <c r="SK151" s="462"/>
      <c r="SL151" s="462"/>
      <c r="SM151" s="462"/>
      <c r="SN151" s="462"/>
      <c r="SO151" s="462"/>
      <c r="SP151" s="462"/>
      <c r="SQ151" s="462"/>
      <c r="SR151" s="462"/>
      <c r="SS151" s="462"/>
      <c r="ST151" s="462"/>
      <c r="SU151" s="462"/>
      <c r="SV151" s="462"/>
      <c r="SW151" s="462"/>
      <c r="SX151" s="462"/>
      <c r="SY151" s="462"/>
      <c r="SZ151" s="462"/>
      <c r="TA151" s="462"/>
      <c r="TB151" s="462"/>
      <c r="TC151" s="462"/>
      <c r="TD151" s="462"/>
      <c r="TE151" s="462"/>
      <c r="TF151" s="462"/>
      <c r="TG151" s="462"/>
      <c r="TH151" s="462"/>
      <c r="TI151" s="462"/>
      <c r="TJ151" s="462"/>
      <c r="TK151" s="462"/>
      <c r="TL151" s="462"/>
      <c r="TM151" s="462"/>
      <c r="TN151" s="462"/>
      <c r="TO151" s="462"/>
      <c r="TP151" s="462"/>
      <c r="TQ151" s="462"/>
      <c r="TR151" s="462"/>
      <c r="TS151" s="462"/>
      <c r="TT151" s="462"/>
      <c r="TU151" s="462"/>
      <c r="TV151" s="462"/>
      <c r="TW151" s="462"/>
      <c r="TX151" s="462"/>
      <c r="TY151" s="462"/>
      <c r="TZ151" s="462"/>
      <c r="UA151" s="462"/>
      <c r="UB151" s="462"/>
      <c r="UC151" s="462"/>
      <c r="UD151" s="462"/>
      <c r="UE151" s="462"/>
      <c r="UF151" s="462"/>
      <c r="UG151" s="462"/>
      <c r="UH151" s="462"/>
      <c r="UI151" s="462"/>
      <c r="UJ151" s="462"/>
      <c r="UK151" s="462"/>
      <c r="UL151" s="462"/>
      <c r="UM151" s="462"/>
      <c r="UN151" s="462"/>
      <c r="UO151" s="462"/>
      <c r="UP151" s="462"/>
      <c r="UQ151" s="462"/>
      <c r="UR151" s="462"/>
      <c r="US151" s="462"/>
      <c r="UT151" s="462"/>
      <c r="UU151" s="462"/>
      <c r="UV151" s="462"/>
      <c r="UW151" s="462"/>
      <c r="UX151" s="462"/>
      <c r="UY151" s="462"/>
      <c r="UZ151" s="462"/>
      <c r="VA151" s="462"/>
      <c r="VB151" s="462"/>
      <c r="VC151" s="462"/>
      <c r="VD151" s="462"/>
      <c r="VE151" s="462"/>
      <c r="VF151" s="462"/>
      <c r="VG151" s="462"/>
      <c r="VH151" s="462"/>
      <c r="VI151" s="462"/>
      <c r="VJ151" s="462"/>
      <c r="VK151" s="462"/>
      <c r="VL151" s="462"/>
      <c r="VM151" s="462"/>
      <c r="VN151" s="462"/>
      <c r="VO151" s="462"/>
      <c r="VP151" s="462"/>
      <c r="VQ151" s="462"/>
      <c r="VR151" s="462"/>
      <c r="VS151" s="462"/>
      <c r="VT151" s="462"/>
      <c r="VU151" s="462"/>
      <c r="VV151" s="462"/>
      <c r="VW151" s="462"/>
      <c r="VX151" s="462"/>
      <c r="VY151" s="462"/>
      <c r="VZ151" s="462"/>
      <c r="WA151" s="462"/>
      <c r="WB151" s="462"/>
      <c r="WC151" s="462"/>
      <c r="WD151" s="462"/>
      <c r="WE151" s="462"/>
      <c r="WF151" s="462"/>
      <c r="WG151" s="462"/>
      <c r="WH151" s="462"/>
      <c r="WI151" s="462"/>
      <c r="WJ151" s="462"/>
      <c r="WK151" s="462"/>
      <c r="WL151" s="462"/>
      <c r="WM151" s="462"/>
      <c r="WN151" s="462"/>
      <c r="WO151" s="462"/>
      <c r="WP151" s="462"/>
      <c r="WQ151" s="462"/>
      <c r="WR151" s="462"/>
      <c r="WS151" s="462"/>
      <c r="WT151" s="462"/>
      <c r="WU151" s="462"/>
      <c r="WV151" s="462"/>
      <c r="WW151" s="462"/>
      <c r="WX151" s="462"/>
      <c r="WY151" s="462"/>
      <c r="WZ151" s="462"/>
      <c r="XA151" s="462"/>
      <c r="XB151" s="462"/>
      <c r="XC151" s="462"/>
      <c r="XD151" s="462"/>
      <c r="XE151" s="462"/>
      <c r="XF151" s="462"/>
      <c r="XG151" s="462"/>
      <c r="XH151" s="462"/>
      <c r="XI151" s="462"/>
      <c r="XJ151" s="462"/>
      <c r="XK151" s="462"/>
      <c r="XL151" s="462"/>
      <c r="XM151" s="462"/>
      <c r="XN151" s="462"/>
      <c r="XO151" s="462"/>
      <c r="XP151" s="462"/>
      <c r="XQ151" s="462"/>
      <c r="XR151" s="462"/>
      <c r="XS151" s="462"/>
      <c r="XT151" s="462"/>
      <c r="XU151" s="462"/>
      <c r="XV151" s="462"/>
      <c r="XW151" s="462"/>
      <c r="XX151" s="462"/>
      <c r="XY151" s="462"/>
      <c r="XZ151" s="462"/>
      <c r="YA151" s="462"/>
      <c r="YB151" s="462"/>
      <c r="YC151" s="462"/>
      <c r="YD151" s="462"/>
      <c r="YE151" s="462"/>
      <c r="YF151" s="462"/>
      <c r="YG151" s="462"/>
      <c r="YH151" s="462"/>
      <c r="YI151" s="462"/>
      <c r="YJ151" s="462"/>
      <c r="YK151" s="462"/>
      <c r="YL151" s="462"/>
      <c r="YM151" s="462"/>
      <c r="YN151" s="462"/>
      <c r="YO151" s="462"/>
      <c r="YP151" s="462"/>
      <c r="YQ151" s="462"/>
      <c r="YR151" s="462"/>
      <c r="YS151" s="462"/>
      <c r="YT151" s="462"/>
      <c r="YU151" s="462"/>
      <c r="YV151" s="462"/>
      <c r="YW151" s="462"/>
      <c r="YX151" s="462"/>
      <c r="YY151" s="462"/>
      <c r="YZ151" s="462"/>
      <c r="ZA151" s="462"/>
      <c r="ZB151" s="462"/>
      <c r="ZC151" s="462"/>
      <c r="ZD151" s="462"/>
      <c r="ZE151" s="462"/>
      <c r="ZF151" s="462"/>
      <c r="ZG151" s="462"/>
      <c r="ZH151" s="462"/>
      <c r="ZI151" s="462"/>
      <c r="ZJ151" s="462"/>
      <c r="ZK151" s="462"/>
      <c r="ZL151" s="462"/>
      <c r="ZM151" s="462"/>
      <c r="ZN151" s="462"/>
      <c r="ZO151" s="462"/>
      <c r="ZP151" s="462"/>
      <c r="ZQ151" s="462"/>
      <c r="ZR151" s="462"/>
      <c r="ZS151" s="462"/>
      <c r="ZT151" s="462"/>
      <c r="ZU151" s="462"/>
      <c r="ZV151" s="462"/>
      <c r="ZW151" s="462"/>
      <c r="ZX151" s="462"/>
      <c r="ZY151" s="462"/>
      <c r="ZZ151" s="462"/>
      <c r="AAA151" s="462"/>
      <c r="AAB151" s="462"/>
      <c r="AAC151" s="462"/>
      <c r="AAD151" s="462"/>
      <c r="AAE151" s="462"/>
      <c r="AAF151" s="462"/>
      <c r="AAG151" s="462"/>
      <c r="AAH151" s="462"/>
      <c r="AAI151" s="462"/>
      <c r="AAJ151" s="462"/>
      <c r="AAK151" s="462"/>
      <c r="AAL151" s="462"/>
      <c r="AAM151" s="462"/>
      <c r="AAN151" s="462"/>
      <c r="AAO151" s="462"/>
      <c r="AAP151" s="462"/>
      <c r="AAQ151" s="462"/>
      <c r="AAR151" s="462"/>
      <c r="AAS151" s="462"/>
      <c r="AAT151" s="462"/>
      <c r="AAU151" s="462"/>
      <c r="AAV151" s="462"/>
      <c r="AAW151" s="462"/>
      <c r="AAX151" s="462"/>
      <c r="AAY151" s="462"/>
      <c r="AAZ151" s="462"/>
      <c r="ABA151" s="462"/>
      <c r="ABB151" s="462"/>
      <c r="ABC151" s="462"/>
      <c r="ABD151" s="462"/>
      <c r="ABE151" s="462"/>
      <c r="ABF151" s="462"/>
      <c r="ABG151" s="462"/>
      <c r="ABH151" s="462"/>
      <c r="ABI151" s="462"/>
      <c r="ABJ151" s="462"/>
      <c r="ABK151" s="462"/>
      <c r="ABL151" s="462"/>
      <c r="ABM151" s="462"/>
      <c r="ABN151" s="462"/>
      <c r="ABO151" s="462"/>
      <c r="ABP151" s="462"/>
      <c r="ABQ151" s="462"/>
      <c r="ABR151" s="462"/>
      <c r="ABS151" s="462"/>
      <c r="ABT151" s="462"/>
      <c r="ABU151" s="462"/>
      <c r="ABV151" s="462"/>
      <c r="ABW151" s="462"/>
      <c r="ABX151" s="462"/>
      <c r="ABY151" s="462"/>
      <c r="ABZ151" s="462"/>
      <c r="ACA151" s="462"/>
      <c r="ACB151" s="462"/>
      <c r="ACC151" s="462"/>
      <c r="ACD151" s="462"/>
      <c r="ACE151" s="462"/>
      <c r="ACF151" s="462"/>
      <c r="ACG151" s="462"/>
      <c r="ACH151" s="462"/>
      <c r="ACI151" s="462"/>
      <c r="ACJ151" s="462"/>
      <c r="ACK151" s="462"/>
      <c r="ACL151" s="462"/>
      <c r="ACM151" s="462"/>
      <c r="ACN151" s="462"/>
      <c r="ACO151" s="462"/>
      <c r="ACP151" s="462"/>
      <c r="ACQ151" s="462"/>
      <c r="ACR151" s="462"/>
      <c r="ACS151" s="462"/>
      <c r="ACT151" s="462"/>
      <c r="ACU151" s="462"/>
      <c r="ACV151" s="462"/>
      <c r="ACW151" s="462"/>
      <c r="ACX151" s="462"/>
      <c r="ACY151" s="462"/>
      <c r="ACZ151" s="462"/>
      <c r="ADA151" s="462"/>
      <c r="ADB151" s="462"/>
      <c r="ADC151" s="462"/>
      <c r="ADD151" s="462"/>
      <c r="ADE151" s="462"/>
      <c r="ADF151" s="462"/>
      <c r="ADG151" s="462"/>
      <c r="ADH151" s="462"/>
      <c r="ADI151" s="462"/>
      <c r="ADJ151" s="462"/>
      <c r="ADK151" s="462"/>
      <c r="ADL151" s="462"/>
      <c r="ADM151" s="462"/>
      <c r="ADN151" s="462"/>
      <c r="ADO151" s="462"/>
      <c r="ADP151" s="462"/>
      <c r="ADQ151" s="462"/>
      <c r="ADR151" s="462"/>
      <c r="ADS151" s="462"/>
      <c r="ADT151" s="462"/>
      <c r="ADU151" s="462"/>
      <c r="ADV151" s="462"/>
      <c r="ADW151" s="462"/>
      <c r="ADX151" s="462"/>
      <c r="ADY151" s="462"/>
      <c r="ADZ151" s="462"/>
      <c r="AEA151" s="462"/>
      <c r="AEB151" s="462"/>
      <c r="AEC151" s="462"/>
      <c r="AED151" s="462"/>
      <c r="AEE151" s="462"/>
      <c r="AEF151" s="462"/>
      <c r="AEG151" s="462"/>
      <c r="AEH151" s="462"/>
      <c r="AEI151" s="462"/>
      <c r="AEJ151" s="462"/>
      <c r="AEK151" s="462"/>
      <c r="AEL151" s="462"/>
      <c r="AEM151" s="462"/>
      <c r="AEN151" s="462"/>
      <c r="AEO151" s="462"/>
      <c r="AEP151" s="462"/>
      <c r="AEQ151" s="462"/>
      <c r="AER151" s="462"/>
      <c r="AES151" s="462"/>
      <c r="AET151" s="462"/>
      <c r="AEU151" s="462"/>
      <c r="AEV151" s="462"/>
      <c r="AEW151" s="462"/>
      <c r="AEX151" s="462"/>
      <c r="AEY151" s="462"/>
      <c r="AEZ151" s="462"/>
      <c r="AFA151" s="462"/>
      <c r="AFB151" s="462"/>
      <c r="AFC151" s="462"/>
      <c r="AFD151" s="462"/>
      <c r="AFE151" s="462"/>
      <c r="AFF151" s="462"/>
      <c r="AFG151" s="462"/>
      <c r="AFH151" s="462"/>
      <c r="AFI151" s="462"/>
      <c r="AFJ151" s="462"/>
      <c r="AFK151" s="462"/>
      <c r="AFL151" s="462"/>
      <c r="AFM151" s="462"/>
      <c r="AFN151" s="462"/>
      <c r="AFO151" s="462"/>
      <c r="AFP151" s="462"/>
      <c r="AFQ151" s="462"/>
      <c r="AFR151" s="462"/>
      <c r="AFS151" s="462"/>
      <c r="AFT151" s="462"/>
      <c r="AFU151" s="462"/>
    </row>
    <row r="152" spans="1:853" s="469" customFormat="1">
      <c r="A152" s="25"/>
      <c r="B152" s="26"/>
      <c r="C152" s="23" t="s">
        <v>1220</v>
      </c>
      <c r="D152" s="23"/>
      <c r="E152" s="380">
        <f t="shared" si="104"/>
        <v>64800</v>
      </c>
      <c r="F152" s="380">
        <f t="shared" si="104"/>
        <v>261700</v>
      </c>
      <c r="G152" s="6">
        <v>0</v>
      </c>
      <c r="H152" s="6">
        <v>50000</v>
      </c>
      <c r="I152" s="6">
        <v>0</v>
      </c>
      <c r="J152" s="6">
        <v>0</v>
      </c>
      <c r="K152" s="6">
        <v>30000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30000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30000</v>
      </c>
      <c r="AG152" s="6">
        <v>0</v>
      </c>
      <c r="AH152" s="6">
        <v>30000</v>
      </c>
      <c r="AI152" s="6">
        <v>0</v>
      </c>
      <c r="AJ152" s="6">
        <v>0</v>
      </c>
      <c r="AK152" s="6">
        <v>0</v>
      </c>
      <c r="AL152" s="6">
        <v>0</v>
      </c>
      <c r="AM152" s="6">
        <v>4800</v>
      </c>
      <c r="AN152" s="6">
        <v>50000</v>
      </c>
      <c r="AO152" s="6">
        <v>0</v>
      </c>
      <c r="AP152" s="6">
        <v>0</v>
      </c>
      <c r="AQ152" s="6">
        <v>30000</v>
      </c>
      <c r="AR152" s="6">
        <v>71700</v>
      </c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462"/>
      <c r="BP152" s="462"/>
      <c r="BQ152" s="462"/>
      <c r="BR152" s="462"/>
      <c r="BS152" s="462"/>
      <c r="BT152" s="462"/>
      <c r="BU152" s="462"/>
      <c r="BV152" s="462"/>
      <c r="BW152" s="462"/>
      <c r="BX152" s="462"/>
      <c r="BY152" s="462"/>
      <c r="BZ152" s="462"/>
      <c r="CA152" s="462"/>
      <c r="CB152" s="462"/>
      <c r="CC152" s="462"/>
      <c r="CD152" s="462"/>
      <c r="CE152" s="462"/>
      <c r="CF152" s="462"/>
      <c r="CG152" s="462"/>
      <c r="CH152" s="462"/>
      <c r="CI152" s="462"/>
      <c r="CJ152" s="462"/>
      <c r="CK152" s="462"/>
      <c r="CL152" s="462"/>
      <c r="CM152" s="462"/>
      <c r="CN152" s="462"/>
      <c r="CO152" s="462"/>
      <c r="CP152" s="462"/>
      <c r="CQ152" s="462"/>
      <c r="CR152" s="462"/>
      <c r="CS152" s="462"/>
      <c r="CT152" s="462"/>
      <c r="CU152" s="462"/>
      <c r="CV152" s="462"/>
      <c r="CW152" s="462"/>
      <c r="CX152" s="462"/>
      <c r="CY152" s="462"/>
      <c r="CZ152" s="462"/>
      <c r="DA152" s="462"/>
      <c r="DB152" s="462"/>
      <c r="DC152" s="462"/>
      <c r="DD152" s="462"/>
      <c r="DE152" s="462"/>
      <c r="DF152" s="462"/>
      <c r="DG152" s="462"/>
      <c r="DH152" s="462"/>
      <c r="DI152" s="462"/>
      <c r="DJ152" s="462"/>
      <c r="DK152" s="462"/>
      <c r="DL152" s="462"/>
      <c r="DM152" s="462"/>
      <c r="DN152" s="462"/>
      <c r="DO152" s="462"/>
      <c r="DP152" s="462"/>
      <c r="DQ152" s="462"/>
      <c r="DR152" s="462"/>
      <c r="DS152" s="462"/>
      <c r="DT152" s="462"/>
      <c r="DU152" s="462"/>
      <c r="DV152" s="462"/>
      <c r="DW152" s="462"/>
      <c r="DX152" s="462"/>
      <c r="DY152" s="462"/>
      <c r="DZ152" s="462"/>
      <c r="EA152" s="462"/>
      <c r="EB152" s="462"/>
      <c r="EC152" s="462"/>
      <c r="ED152" s="462"/>
      <c r="EE152" s="462"/>
      <c r="EF152" s="462"/>
      <c r="EG152" s="462"/>
      <c r="EH152" s="462"/>
      <c r="EI152" s="462"/>
      <c r="EJ152" s="462"/>
      <c r="EK152" s="462"/>
      <c r="EL152" s="462"/>
      <c r="EM152" s="462"/>
      <c r="EN152" s="462"/>
      <c r="EO152" s="462"/>
      <c r="EP152" s="462"/>
      <c r="EQ152" s="462"/>
      <c r="ER152" s="462"/>
      <c r="ES152" s="462"/>
      <c r="ET152" s="462"/>
      <c r="EU152" s="462"/>
      <c r="EV152" s="462"/>
      <c r="EW152" s="462"/>
      <c r="EX152" s="462"/>
      <c r="EY152" s="462"/>
      <c r="EZ152" s="462"/>
      <c r="FA152" s="462"/>
      <c r="FB152" s="462"/>
      <c r="FC152" s="462"/>
      <c r="FD152" s="462"/>
      <c r="FE152" s="462"/>
      <c r="FF152" s="462"/>
      <c r="FG152" s="462"/>
      <c r="FH152" s="462"/>
      <c r="FI152" s="462"/>
      <c r="FJ152" s="462"/>
      <c r="FK152" s="462"/>
      <c r="FL152" s="462"/>
      <c r="FM152" s="462"/>
      <c r="FN152" s="462"/>
      <c r="FO152" s="462"/>
      <c r="FP152" s="462"/>
      <c r="FQ152" s="462"/>
      <c r="FR152" s="462"/>
      <c r="FS152" s="462"/>
      <c r="FT152" s="462"/>
      <c r="FU152" s="462"/>
      <c r="FV152" s="462"/>
      <c r="FW152" s="462"/>
      <c r="FX152" s="462"/>
      <c r="FY152" s="462"/>
      <c r="FZ152" s="462"/>
      <c r="GA152" s="462"/>
      <c r="GB152" s="462"/>
      <c r="GC152" s="462"/>
      <c r="GD152" s="462"/>
      <c r="GE152" s="462"/>
      <c r="GF152" s="462"/>
      <c r="GG152" s="462"/>
      <c r="GH152" s="462"/>
      <c r="GI152" s="462"/>
      <c r="GJ152" s="462"/>
      <c r="GK152" s="462"/>
      <c r="GL152" s="462"/>
      <c r="GM152" s="462"/>
      <c r="GN152" s="462"/>
      <c r="GO152" s="462"/>
      <c r="GP152" s="462"/>
      <c r="GQ152" s="462"/>
      <c r="GR152" s="462"/>
      <c r="GS152" s="462"/>
      <c r="GT152" s="462"/>
      <c r="GU152" s="462"/>
      <c r="GV152" s="462"/>
      <c r="GW152" s="462"/>
      <c r="GX152" s="462"/>
      <c r="GY152" s="462"/>
      <c r="GZ152" s="462"/>
      <c r="HA152" s="462"/>
      <c r="HB152" s="462"/>
      <c r="HC152" s="462"/>
      <c r="HD152" s="462"/>
      <c r="HE152" s="462"/>
      <c r="HF152" s="462"/>
      <c r="HG152" s="462"/>
      <c r="HH152" s="462"/>
      <c r="HI152" s="462"/>
      <c r="HJ152" s="462"/>
      <c r="HK152" s="462"/>
      <c r="HL152" s="462"/>
      <c r="HM152" s="462"/>
      <c r="HN152" s="462"/>
      <c r="HO152" s="462"/>
      <c r="HP152" s="462"/>
      <c r="HQ152" s="462"/>
      <c r="HR152" s="462"/>
      <c r="HS152" s="462"/>
      <c r="HT152" s="462"/>
      <c r="HU152" s="462"/>
      <c r="HV152" s="462"/>
      <c r="HW152" s="462"/>
      <c r="HX152" s="462"/>
      <c r="HY152" s="462"/>
      <c r="HZ152" s="462"/>
      <c r="IA152" s="462"/>
      <c r="IB152" s="462"/>
      <c r="IC152" s="462"/>
      <c r="ID152" s="462"/>
      <c r="IE152" s="462"/>
      <c r="IF152" s="462"/>
      <c r="IG152" s="462"/>
      <c r="IH152" s="462"/>
      <c r="II152" s="462"/>
      <c r="IJ152" s="462"/>
      <c r="IK152" s="462"/>
      <c r="IL152" s="462"/>
      <c r="IM152" s="462"/>
      <c r="IN152" s="462"/>
      <c r="IO152" s="462"/>
      <c r="IP152" s="462"/>
      <c r="IQ152" s="462"/>
      <c r="IR152" s="462"/>
      <c r="IS152" s="462"/>
      <c r="IT152" s="462"/>
      <c r="IU152" s="462"/>
      <c r="IV152" s="462"/>
      <c r="IW152" s="462"/>
      <c r="IX152" s="462"/>
      <c r="IY152" s="462"/>
      <c r="IZ152" s="462"/>
      <c r="JA152" s="462"/>
      <c r="JB152" s="462"/>
      <c r="JC152" s="462"/>
      <c r="JD152" s="462"/>
      <c r="JE152" s="462"/>
      <c r="JF152" s="462"/>
      <c r="JG152" s="462"/>
      <c r="JH152" s="462"/>
      <c r="JI152" s="462"/>
      <c r="JJ152" s="462"/>
      <c r="JK152" s="462"/>
      <c r="JL152" s="462"/>
      <c r="JM152" s="462"/>
      <c r="JN152" s="462"/>
      <c r="JO152" s="462"/>
      <c r="JP152" s="462"/>
      <c r="JQ152" s="462"/>
      <c r="JR152" s="462"/>
      <c r="JS152" s="462"/>
      <c r="JT152" s="462"/>
      <c r="JU152" s="462"/>
      <c r="JV152" s="462"/>
      <c r="JW152" s="462"/>
      <c r="JX152" s="462"/>
      <c r="JY152" s="462"/>
      <c r="JZ152" s="462"/>
      <c r="KA152" s="462"/>
      <c r="KB152" s="462"/>
      <c r="KC152" s="462"/>
      <c r="KD152" s="462"/>
      <c r="KE152" s="462"/>
      <c r="KF152" s="462"/>
      <c r="KG152" s="462"/>
      <c r="KH152" s="462"/>
      <c r="KI152" s="462"/>
      <c r="KJ152" s="462"/>
      <c r="KK152" s="462"/>
      <c r="KL152" s="462"/>
      <c r="KM152" s="462"/>
      <c r="KN152" s="462"/>
      <c r="KO152" s="462"/>
      <c r="KP152" s="462"/>
      <c r="KQ152" s="462"/>
      <c r="KR152" s="462"/>
      <c r="KS152" s="462"/>
      <c r="KT152" s="462"/>
      <c r="KU152" s="462"/>
      <c r="KV152" s="462"/>
      <c r="KW152" s="462"/>
      <c r="KX152" s="462"/>
      <c r="KY152" s="462"/>
      <c r="KZ152" s="462"/>
      <c r="LA152" s="462"/>
      <c r="LB152" s="462"/>
      <c r="LC152" s="462"/>
      <c r="LD152" s="462"/>
      <c r="LE152" s="462"/>
      <c r="LF152" s="462"/>
      <c r="LG152" s="462"/>
      <c r="LH152" s="462"/>
      <c r="LI152" s="462"/>
      <c r="LJ152" s="462"/>
      <c r="LK152" s="462"/>
      <c r="LL152" s="462"/>
      <c r="LM152" s="462"/>
      <c r="LN152" s="462"/>
      <c r="LO152" s="462"/>
      <c r="LP152" s="462"/>
      <c r="LQ152" s="462"/>
      <c r="LR152" s="462"/>
      <c r="LS152" s="462"/>
      <c r="LT152" s="462"/>
      <c r="LU152" s="462"/>
      <c r="LV152" s="462"/>
      <c r="LW152" s="462"/>
      <c r="LX152" s="462"/>
      <c r="LY152" s="462"/>
      <c r="LZ152" s="462"/>
      <c r="MA152" s="462"/>
      <c r="MB152" s="462"/>
      <c r="MC152" s="462"/>
      <c r="MD152" s="462"/>
      <c r="ME152" s="462"/>
      <c r="MF152" s="462"/>
      <c r="MG152" s="462"/>
      <c r="MH152" s="462"/>
      <c r="MI152" s="462"/>
      <c r="MJ152" s="462"/>
      <c r="MK152" s="462"/>
      <c r="ML152" s="462"/>
      <c r="MM152" s="462"/>
      <c r="MN152" s="462"/>
      <c r="MO152" s="462"/>
      <c r="MP152" s="462"/>
      <c r="MQ152" s="462"/>
      <c r="MR152" s="462"/>
      <c r="MS152" s="462"/>
      <c r="MT152" s="462"/>
      <c r="MU152" s="462"/>
      <c r="MV152" s="462"/>
      <c r="MW152" s="462"/>
      <c r="MX152" s="462"/>
      <c r="MY152" s="462"/>
      <c r="MZ152" s="462"/>
      <c r="NA152" s="462"/>
      <c r="NB152" s="462"/>
      <c r="NC152" s="462"/>
      <c r="ND152" s="462"/>
      <c r="NE152" s="462"/>
      <c r="NF152" s="462"/>
      <c r="NG152" s="462"/>
      <c r="NH152" s="462"/>
      <c r="NI152" s="462"/>
      <c r="NJ152" s="462"/>
      <c r="NK152" s="462"/>
      <c r="NL152" s="462"/>
      <c r="NM152" s="462"/>
      <c r="NN152" s="462"/>
      <c r="NO152" s="462"/>
      <c r="NP152" s="462"/>
      <c r="NQ152" s="462"/>
      <c r="NR152" s="462"/>
      <c r="NS152" s="462"/>
      <c r="NT152" s="462"/>
      <c r="NU152" s="462"/>
      <c r="NV152" s="462"/>
      <c r="NW152" s="462"/>
      <c r="NX152" s="462"/>
      <c r="NY152" s="462"/>
      <c r="NZ152" s="462"/>
      <c r="OA152" s="462"/>
      <c r="OB152" s="462"/>
      <c r="OC152" s="462"/>
      <c r="OD152" s="462"/>
      <c r="OE152" s="462"/>
      <c r="OF152" s="462"/>
      <c r="OG152" s="462"/>
      <c r="OH152" s="462"/>
      <c r="OI152" s="462"/>
      <c r="OJ152" s="462"/>
      <c r="OK152" s="462"/>
      <c r="OL152" s="462"/>
      <c r="OM152" s="462"/>
      <c r="ON152" s="462"/>
      <c r="OO152" s="462"/>
      <c r="OP152" s="462"/>
      <c r="OQ152" s="462"/>
      <c r="OR152" s="462"/>
      <c r="OS152" s="462"/>
      <c r="OT152" s="462"/>
      <c r="OU152" s="462"/>
      <c r="OV152" s="462"/>
      <c r="OW152" s="462"/>
      <c r="OX152" s="462"/>
      <c r="OY152" s="462"/>
      <c r="OZ152" s="462"/>
      <c r="PA152" s="462"/>
      <c r="PB152" s="462"/>
      <c r="PC152" s="462"/>
      <c r="PD152" s="462"/>
      <c r="PE152" s="462"/>
      <c r="PF152" s="462"/>
      <c r="PG152" s="462"/>
      <c r="PH152" s="462"/>
      <c r="PI152" s="462"/>
      <c r="PJ152" s="462"/>
      <c r="PK152" s="462"/>
      <c r="PL152" s="462"/>
      <c r="PM152" s="462"/>
      <c r="PN152" s="462"/>
      <c r="PO152" s="462"/>
      <c r="PP152" s="462"/>
      <c r="PQ152" s="462"/>
      <c r="PR152" s="462"/>
      <c r="PS152" s="462"/>
      <c r="PT152" s="462"/>
      <c r="PU152" s="462"/>
      <c r="PV152" s="462"/>
      <c r="PW152" s="462"/>
      <c r="PX152" s="462"/>
      <c r="PY152" s="462"/>
      <c r="PZ152" s="462"/>
      <c r="QA152" s="462"/>
      <c r="QB152" s="462"/>
      <c r="QC152" s="462"/>
      <c r="QD152" s="462"/>
      <c r="QE152" s="462"/>
      <c r="QF152" s="462"/>
      <c r="QG152" s="462"/>
      <c r="QH152" s="462"/>
      <c r="QI152" s="462"/>
      <c r="QJ152" s="462"/>
      <c r="QK152" s="462"/>
      <c r="QL152" s="462"/>
      <c r="QM152" s="462"/>
      <c r="QN152" s="462"/>
      <c r="QO152" s="462"/>
      <c r="QP152" s="462"/>
      <c r="QQ152" s="462"/>
      <c r="QR152" s="462"/>
      <c r="QS152" s="462"/>
      <c r="QT152" s="462"/>
      <c r="QU152" s="462"/>
      <c r="QV152" s="462"/>
      <c r="QW152" s="462"/>
      <c r="QX152" s="462"/>
      <c r="QY152" s="462"/>
      <c r="QZ152" s="462"/>
      <c r="RA152" s="462"/>
      <c r="RB152" s="462"/>
      <c r="RC152" s="462"/>
      <c r="RD152" s="462"/>
      <c r="RE152" s="462"/>
      <c r="RF152" s="462"/>
      <c r="RG152" s="462"/>
      <c r="RH152" s="462"/>
      <c r="RI152" s="462"/>
      <c r="RJ152" s="462"/>
      <c r="RK152" s="462"/>
      <c r="RL152" s="462"/>
      <c r="RM152" s="462"/>
      <c r="RN152" s="462"/>
      <c r="RO152" s="462"/>
      <c r="RP152" s="462"/>
      <c r="RQ152" s="462"/>
      <c r="RR152" s="462"/>
      <c r="RS152" s="462"/>
      <c r="RT152" s="462"/>
      <c r="RU152" s="462"/>
      <c r="RV152" s="462"/>
      <c r="RW152" s="462"/>
      <c r="RX152" s="462"/>
      <c r="RY152" s="462"/>
      <c r="RZ152" s="462"/>
      <c r="SA152" s="462"/>
      <c r="SB152" s="462"/>
      <c r="SC152" s="462"/>
      <c r="SD152" s="462"/>
      <c r="SE152" s="462"/>
      <c r="SF152" s="462"/>
      <c r="SG152" s="462"/>
      <c r="SH152" s="462"/>
      <c r="SI152" s="462"/>
      <c r="SJ152" s="462"/>
      <c r="SK152" s="462"/>
      <c r="SL152" s="462"/>
      <c r="SM152" s="462"/>
      <c r="SN152" s="462"/>
      <c r="SO152" s="462"/>
      <c r="SP152" s="462"/>
      <c r="SQ152" s="462"/>
      <c r="SR152" s="462"/>
      <c r="SS152" s="462"/>
      <c r="ST152" s="462"/>
      <c r="SU152" s="462"/>
      <c r="SV152" s="462"/>
      <c r="SW152" s="462"/>
      <c r="SX152" s="462"/>
      <c r="SY152" s="462"/>
      <c r="SZ152" s="462"/>
      <c r="TA152" s="462"/>
      <c r="TB152" s="462"/>
      <c r="TC152" s="462"/>
      <c r="TD152" s="462"/>
      <c r="TE152" s="462"/>
      <c r="TF152" s="462"/>
      <c r="TG152" s="462"/>
      <c r="TH152" s="462"/>
      <c r="TI152" s="462"/>
      <c r="TJ152" s="462"/>
      <c r="TK152" s="462"/>
      <c r="TL152" s="462"/>
      <c r="TM152" s="462"/>
      <c r="TN152" s="462"/>
      <c r="TO152" s="462"/>
      <c r="TP152" s="462"/>
      <c r="TQ152" s="462"/>
      <c r="TR152" s="462"/>
      <c r="TS152" s="462"/>
      <c r="TT152" s="462"/>
      <c r="TU152" s="462"/>
      <c r="TV152" s="462"/>
      <c r="TW152" s="462"/>
      <c r="TX152" s="462"/>
      <c r="TY152" s="462"/>
      <c r="TZ152" s="462"/>
      <c r="UA152" s="462"/>
      <c r="UB152" s="462"/>
      <c r="UC152" s="462"/>
      <c r="UD152" s="462"/>
      <c r="UE152" s="462"/>
      <c r="UF152" s="462"/>
      <c r="UG152" s="462"/>
      <c r="UH152" s="462"/>
      <c r="UI152" s="462"/>
      <c r="UJ152" s="462"/>
      <c r="UK152" s="462"/>
      <c r="UL152" s="462"/>
      <c r="UM152" s="462"/>
      <c r="UN152" s="462"/>
      <c r="UO152" s="462"/>
      <c r="UP152" s="462"/>
      <c r="UQ152" s="462"/>
      <c r="UR152" s="462"/>
      <c r="US152" s="462"/>
      <c r="UT152" s="462"/>
      <c r="UU152" s="462"/>
      <c r="UV152" s="462"/>
      <c r="UW152" s="462"/>
      <c r="UX152" s="462"/>
      <c r="UY152" s="462"/>
      <c r="UZ152" s="462"/>
      <c r="VA152" s="462"/>
      <c r="VB152" s="462"/>
      <c r="VC152" s="462"/>
      <c r="VD152" s="462"/>
      <c r="VE152" s="462"/>
      <c r="VF152" s="462"/>
      <c r="VG152" s="462"/>
      <c r="VH152" s="462"/>
      <c r="VI152" s="462"/>
      <c r="VJ152" s="462"/>
      <c r="VK152" s="462"/>
      <c r="VL152" s="462"/>
      <c r="VM152" s="462"/>
      <c r="VN152" s="462"/>
      <c r="VO152" s="462"/>
      <c r="VP152" s="462"/>
      <c r="VQ152" s="462"/>
      <c r="VR152" s="462"/>
      <c r="VS152" s="462"/>
      <c r="VT152" s="462"/>
      <c r="VU152" s="462"/>
      <c r="VV152" s="462"/>
      <c r="VW152" s="462"/>
      <c r="VX152" s="462"/>
      <c r="VY152" s="462"/>
      <c r="VZ152" s="462"/>
      <c r="WA152" s="462"/>
      <c r="WB152" s="462"/>
      <c r="WC152" s="462"/>
      <c r="WD152" s="462"/>
      <c r="WE152" s="462"/>
      <c r="WF152" s="462"/>
      <c r="WG152" s="462"/>
      <c r="WH152" s="462"/>
      <c r="WI152" s="462"/>
      <c r="WJ152" s="462"/>
      <c r="WK152" s="462"/>
      <c r="WL152" s="462"/>
      <c r="WM152" s="462"/>
      <c r="WN152" s="462"/>
      <c r="WO152" s="462"/>
      <c r="WP152" s="462"/>
      <c r="WQ152" s="462"/>
      <c r="WR152" s="462"/>
      <c r="WS152" s="462"/>
      <c r="WT152" s="462"/>
      <c r="WU152" s="462"/>
      <c r="WV152" s="462"/>
      <c r="WW152" s="462"/>
      <c r="WX152" s="462"/>
      <c r="WY152" s="462"/>
      <c r="WZ152" s="462"/>
      <c r="XA152" s="462"/>
      <c r="XB152" s="462"/>
      <c r="XC152" s="462"/>
      <c r="XD152" s="462"/>
      <c r="XE152" s="462"/>
      <c r="XF152" s="462"/>
      <c r="XG152" s="462"/>
      <c r="XH152" s="462"/>
      <c r="XI152" s="462"/>
      <c r="XJ152" s="462"/>
      <c r="XK152" s="462"/>
      <c r="XL152" s="462"/>
      <c r="XM152" s="462"/>
      <c r="XN152" s="462"/>
      <c r="XO152" s="462"/>
      <c r="XP152" s="462"/>
      <c r="XQ152" s="462"/>
      <c r="XR152" s="462"/>
      <c r="XS152" s="462"/>
      <c r="XT152" s="462"/>
      <c r="XU152" s="462"/>
      <c r="XV152" s="462"/>
      <c r="XW152" s="462"/>
      <c r="XX152" s="462"/>
      <c r="XY152" s="462"/>
      <c r="XZ152" s="462"/>
      <c r="YA152" s="462"/>
      <c r="YB152" s="462"/>
      <c r="YC152" s="462"/>
      <c r="YD152" s="462"/>
      <c r="YE152" s="462"/>
      <c r="YF152" s="462"/>
      <c r="YG152" s="462"/>
      <c r="YH152" s="462"/>
      <c r="YI152" s="462"/>
      <c r="YJ152" s="462"/>
      <c r="YK152" s="462"/>
      <c r="YL152" s="462"/>
      <c r="YM152" s="462"/>
      <c r="YN152" s="462"/>
      <c r="YO152" s="462"/>
      <c r="YP152" s="462"/>
      <c r="YQ152" s="462"/>
      <c r="YR152" s="462"/>
      <c r="YS152" s="462"/>
      <c r="YT152" s="462"/>
      <c r="YU152" s="462"/>
      <c r="YV152" s="462"/>
      <c r="YW152" s="462"/>
      <c r="YX152" s="462"/>
      <c r="YY152" s="462"/>
      <c r="YZ152" s="462"/>
      <c r="ZA152" s="462"/>
      <c r="ZB152" s="462"/>
      <c r="ZC152" s="462"/>
      <c r="ZD152" s="462"/>
      <c r="ZE152" s="462"/>
      <c r="ZF152" s="462"/>
      <c r="ZG152" s="462"/>
      <c r="ZH152" s="462"/>
      <c r="ZI152" s="462"/>
      <c r="ZJ152" s="462"/>
      <c r="ZK152" s="462"/>
      <c r="ZL152" s="462"/>
      <c r="ZM152" s="462"/>
      <c r="ZN152" s="462"/>
      <c r="ZO152" s="462"/>
      <c r="ZP152" s="462"/>
      <c r="ZQ152" s="462"/>
      <c r="ZR152" s="462"/>
      <c r="ZS152" s="462"/>
      <c r="ZT152" s="462"/>
      <c r="ZU152" s="462"/>
      <c r="ZV152" s="462"/>
      <c r="ZW152" s="462"/>
      <c r="ZX152" s="462"/>
      <c r="ZY152" s="462"/>
      <c r="ZZ152" s="462"/>
      <c r="AAA152" s="462"/>
      <c r="AAB152" s="462"/>
      <c r="AAC152" s="462"/>
      <c r="AAD152" s="462"/>
      <c r="AAE152" s="462"/>
      <c r="AAF152" s="462"/>
      <c r="AAG152" s="462"/>
      <c r="AAH152" s="462"/>
      <c r="AAI152" s="462"/>
      <c r="AAJ152" s="462"/>
      <c r="AAK152" s="462"/>
      <c r="AAL152" s="462"/>
      <c r="AAM152" s="462"/>
      <c r="AAN152" s="462"/>
      <c r="AAO152" s="462"/>
      <c r="AAP152" s="462"/>
      <c r="AAQ152" s="462"/>
      <c r="AAR152" s="462"/>
      <c r="AAS152" s="462"/>
      <c r="AAT152" s="462"/>
      <c r="AAU152" s="462"/>
      <c r="AAV152" s="462"/>
      <c r="AAW152" s="462"/>
      <c r="AAX152" s="462"/>
      <c r="AAY152" s="462"/>
      <c r="AAZ152" s="462"/>
      <c r="ABA152" s="462"/>
      <c r="ABB152" s="462"/>
      <c r="ABC152" s="462"/>
      <c r="ABD152" s="462"/>
      <c r="ABE152" s="462"/>
      <c r="ABF152" s="462"/>
      <c r="ABG152" s="462"/>
      <c r="ABH152" s="462"/>
      <c r="ABI152" s="462"/>
      <c r="ABJ152" s="462"/>
      <c r="ABK152" s="462"/>
      <c r="ABL152" s="462"/>
      <c r="ABM152" s="462"/>
      <c r="ABN152" s="462"/>
      <c r="ABO152" s="462"/>
      <c r="ABP152" s="462"/>
      <c r="ABQ152" s="462"/>
      <c r="ABR152" s="462"/>
      <c r="ABS152" s="462"/>
      <c r="ABT152" s="462"/>
      <c r="ABU152" s="462"/>
      <c r="ABV152" s="462"/>
      <c r="ABW152" s="462"/>
      <c r="ABX152" s="462"/>
      <c r="ABY152" s="462"/>
      <c r="ABZ152" s="462"/>
      <c r="ACA152" s="462"/>
      <c r="ACB152" s="462"/>
      <c r="ACC152" s="462"/>
      <c r="ACD152" s="462"/>
      <c r="ACE152" s="462"/>
      <c r="ACF152" s="462"/>
      <c r="ACG152" s="462"/>
      <c r="ACH152" s="462"/>
      <c r="ACI152" s="462"/>
      <c r="ACJ152" s="462"/>
      <c r="ACK152" s="462"/>
      <c r="ACL152" s="462"/>
      <c r="ACM152" s="462"/>
      <c r="ACN152" s="462"/>
      <c r="ACO152" s="462"/>
      <c r="ACP152" s="462"/>
      <c r="ACQ152" s="462"/>
      <c r="ACR152" s="462"/>
      <c r="ACS152" s="462"/>
      <c r="ACT152" s="462"/>
      <c r="ACU152" s="462"/>
      <c r="ACV152" s="462"/>
      <c r="ACW152" s="462"/>
      <c r="ACX152" s="462"/>
      <c r="ACY152" s="462"/>
      <c r="ACZ152" s="462"/>
      <c r="ADA152" s="462"/>
      <c r="ADB152" s="462"/>
      <c r="ADC152" s="462"/>
      <c r="ADD152" s="462"/>
      <c r="ADE152" s="462"/>
      <c r="ADF152" s="462"/>
      <c r="ADG152" s="462"/>
      <c r="ADH152" s="462"/>
      <c r="ADI152" s="462"/>
      <c r="ADJ152" s="462"/>
      <c r="ADK152" s="462"/>
      <c r="ADL152" s="462"/>
      <c r="ADM152" s="462"/>
      <c r="ADN152" s="462"/>
      <c r="ADO152" s="462"/>
      <c r="ADP152" s="462"/>
      <c r="ADQ152" s="462"/>
      <c r="ADR152" s="462"/>
      <c r="ADS152" s="462"/>
      <c r="ADT152" s="462"/>
      <c r="ADU152" s="462"/>
      <c r="ADV152" s="462"/>
      <c r="ADW152" s="462"/>
      <c r="ADX152" s="462"/>
      <c r="ADY152" s="462"/>
      <c r="ADZ152" s="462"/>
      <c r="AEA152" s="462"/>
      <c r="AEB152" s="462"/>
      <c r="AEC152" s="462"/>
      <c r="AED152" s="462"/>
      <c r="AEE152" s="462"/>
      <c r="AEF152" s="462"/>
      <c r="AEG152" s="462"/>
      <c r="AEH152" s="462"/>
      <c r="AEI152" s="462"/>
      <c r="AEJ152" s="462"/>
      <c r="AEK152" s="462"/>
      <c r="AEL152" s="462"/>
      <c r="AEM152" s="462"/>
      <c r="AEN152" s="462"/>
      <c r="AEO152" s="462"/>
      <c r="AEP152" s="462"/>
      <c r="AEQ152" s="462"/>
      <c r="AER152" s="462"/>
      <c r="AES152" s="462"/>
      <c r="AET152" s="462"/>
      <c r="AEU152" s="462"/>
      <c r="AEV152" s="462"/>
      <c r="AEW152" s="462"/>
      <c r="AEX152" s="462"/>
      <c r="AEY152" s="462"/>
      <c r="AEZ152" s="462"/>
      <c r="AFA152" s="462"/>
      <c r="AFB152" s="462"/>
      <c r="AFC152" s="462"/>
      <c r="AFD152" s="462"/>
      <c r="AFE152" s="462"/>
      <c r="AFF152" s="462"/>
      <c r="AFG152" s="462"/>
      <c r="AFH152" s="462"/>
      <c r="AFI152" s="462"/>
      <c r="AFJ152" s="462"/>
      <c r="AFK152" s="462"/>
      <c r="AFL152" s="462"/>
      <c r="AFM152" s="462"/>
      <c r="AFN152" s="462"/>
      <c r="AFO152" s="462"/>
      <c r="AFP152" s="462"/>
      <c r="AFQ152" s="462"/>
      <c r="AFR152" s="462"/>
      <c r="AFS152" s="462"/>
      <c r="AFT152" s="462"/>
      <c r="AFU152" s="462"/>
    </row>
    <row r="153" spans="1:853" s="460" customFormat="1">
      <c r="A153" s="25"/>
      <c r="B153" s="26"/>
      <c r="C153" s="23" t="s">
        <v>1221</v>
      </c>
      <c r="D153" s="23"/>
      <c r="E153" s="380">
        <f t="shared" si="104"/>
        <v>0</v>
      </c>
      <c r="F153" s="380">
        <f t="shared" si="104"/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0</v>
      </c>
      <c r="AN153" s="6">
        <v>0</v>
      </c>
      <c r="AO153" s="6">
        <v>0</v>
      </c>
      <c r="AP153" s="6">
        <v>0</v>
      </c>
      <c r="AQ153" s="6">
        <v>0</v>
      </c>
      <c r="AR153" s="6">
        <v>0</v>
      </c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853" s="460" customFormat="1">
      <c r="A154" s="155"/>
      <c r="B154" s="158">
        <v>2.7</v>
      </c>
      <c r="C154" s="159" t="s">
        <v>78</v>
      </c>
      <c r="D154" s="160"/>
      <c r="E154" s="157">
        <f t="shared" ref="E154:J154" si="106">SUM(E155:E157)</f>
        <v>0</v>
      </c>
      <c r="F154" s="157">
        <f t="shared" si="106"/>
        <v>0</v>
      </c>
      <c r="G154" s="157">
        <f>SUM(G155:G157)</f>
        <v>0</v>
      </c>
      <c r="H154" s="157">
        <f>SUM(H155:H157)</f>
        <v>0</v>
      </c>
      <c r="I154" s="157">
        <f t="shared" si="106"/>
        <v>0</v>
      </c>
      <c r="J154" s="157">
        <f t="shared" si="106"/>
        <v>0</v>
      </c>
      <c r="K154" s="157">
        <f>SUM(K155:K157)</f>
        <v>0</v>
      </c>
      <c r="L154" s="157">
        <f>SUM(L155:L157)</f>
        <v>0</v>
      </c>
      <c r="M154" s="157">
        <f t="shared" ref="M154:BN154" si="107">SUM(M155:M157)</f>
        <v>0</v>
      </c>
      <c r="N154" s="157">
        <f t="shared" si="107"/>
        <v>0</v>
      </c>
      <c r="O154" s="157">
        <f t="shared" si="107"/>
        <v>0</v>
      </c>
      <c r="P154" s="157">
        <f t="shared" si="107"/>
        <v>0</v>
      </c>
      <c r="Q154" s="157">
        <f t="shared" si="107"/>
        <v>0</v>
      </c>
      <c r="R154" s="157">
        <f t="shared" si="107"/>
        <v>0</v>
      </c>
      <c r="S154" s="157">
        <f t="shared" si="107"/>
        <v>0</v>
      </c>
      <c r="T154" s="157">
        <f t="shared" si="107"/>
        <v>0</v>
      </c>
      <c r="U154" s="157">
        <f t="shared" si="107"/>
        <v>0</v>
      </c>
      <c r="V154" s="157">
        <f t="shared" si="107"/>
        <v>0</v>
      </c>
      <c r="W154" s="157">
        <f>SUM(W155:W157)</f>
        <v>0</v>
      </c>
      <c r="X154" s="157">
        <f>SUM(X155:X157)</f>
        <v>0</v>
      </c>
      <c r="Y154" s="157">
        <f>SUM(Y155:Y157)</f>
        <v>0</v>
      </c>
      <c r="Z154" s="157">
        <f>SUM(Z155:Z157)</f>
        <v>0</v>
      </c>
      <c r="AA154" s="157">
        <f t="shared" si="107"/>
        <v>0</v>
      </c>
      <c r="AB154" s="157">
        <f t="shared" si="107"/>
        <v>0</v>
      </c>
      <c r="AC154" s="157">
        <f>SUM(AC155:AC157)</f>
        <v>0</v>
      </c>
      <c r="AD154" s="157">
        <f>SUM(AD155:AD157)</f>
        <v>0</v>
      </c>
      <c r="AE154" s="157">
        <f t="shared" si="107"/>
        <v>0</v>
      </c>
      <c r="AF154" s="157">
        <f t="shared" si="107"/>
        <v>0</v>
      </c>
      <c r="AG154" s="157">
        <f t="shared" si="107"/>
        <v>0</v>
      </c>
      <c r="AH154" s="157">
        <f t="shared" si="107"/>
        <v>0</v>
      </c>
      <c r="AI154" s="157">
        <f t="shared" si="107"/>
        <v>0</v>
      </c>
      <c r="AJ154" s="157">
        <f t="shared" si="107"/>
        <v>0</v>
      </c>
      <c r="AK154" s="157">
        <f t="shared" si="107"/>
        <v>0</v>
      </c>
      <c r="AL154" s="157">
        <f t="shared" si="107"/>
        <v>0</v>
      </c>
      <c r="AM154" s="157">
        <f t="shared" si="107"/>
        <v>0</v>
      </c>
      <c r="AN154" s="157">
        <f t="shared" si="107"/>
        <v>0</v>
      </c>
      <c r="AO154" s="157">
        <f t="shared" si="107"/>
        <v>0</v>
      </c>
      <c r="AP154" s="157">
        <f t="shared" si="107"/>
        <v>0</v>
      </c>
      <c r="AQ154" s="157">
        <f t="shared" si="107"/>
        <v>0</v>
      </c>
      <c r="AR154" s="157">
        <f t="shared" si="107"/>
        <v>0</v>
      </c>
      <c r="AS154" s="157">
        <f t="shared" si="107"/>
        <v>0</v>
      </c>
      <c r="AT154" s="157">
        <f t="shared" si="107"/>
        <v>0</v>
      </c>
      <c r="AU154" s="157">
        <f t="shared" si="107"/>
        <v>0</v>
      </c>
      <c r="AV154" s="157">
        <f t="shared" si="107"/>
        <v>0</v>
      </c>
      <c r="AW154" s="157">
        <f t="shared" si="107"/>
        <v>0</v>
      </c>
      <c r="AX154" s="157">
        <f t="shared" si="107"/>
        <v>0</v>
      </c>
      <c r="AY154" s="157">
        <f t="shared" si="107"/>
        <v>0</v>
      </c>
      <c r="AZ154" s="157">
        <f t="shared" si="107"/>
        <v>0</v>
      </c>
      <c r="BA154" s="157">
        <f t="shared" si="107"/>
        <v>0</v>
      </c>
      <c r="BB154" s="157">
        <f t="shared" si="107"/>
        <v>0</v>
      </c>
      <c r="BC154" s="157">
        <f t="shared" si="107"/>
        <v>0</v>
      </c>
      <c r="BD154" s="157">
        <f t="shared" si="107"/>
        <v>0</v>
      </c>
      <c r="BE154" s="157">
        <f t="shared" si="107"/>
        <v>0</v>
      </c>
      <c r="BF154" s="157">
        <f t="shared" si="107"/>
        <v>0</v>
      </c>
      <c r="BG154" s="157">
        <f t="shared" si="107"/>
        <v>0</v>
      </c>
      <c r="BH154" s="157">
        <f t="shared" si="107"/>
        <v>0</v>
      </c>
      <c r="BI154" s="157">
        <f t="shared" si="107"/>
        <v>0</v>
      </c>
      <c r="BJ154" s="157">
        <f t="shared" si="107"/>
        <v>0</v>
      </c>
      <c r="BK154" s="157">
        <f t="shared" si="107"/>
        <v>0</v>
      </c>
      <c r="BL154" s="157">
        <f t="shared" si="107"/>
        <v>0</v>
      </c>
      <c r="BM154" s="157">
        <f t="shared" si="107"/>
        <v>0</v>
      </c>
      <c r="BN154" s="157">
        <f t="shared" si="107"/>
        <v>0</v>
      </c>
    </row>
    <row r="155" spans="1:853" s="467" customFormat="1">
      <c r="A155" s="10"/>
      <c r="B155" s="21"/>
      <c r="C155" s="22" t="s">
        <v>1225</v>
      </c>
      <c r="D155" s="23"/>
      <c r="E155" s="380">
        <f>SUMIF($G$2:$BN$2,E$2,($G155:$BN155))</f>
        <v>0</v>
      </c>
      <c r="F155" s="380">
        <f>SUMIF($G$2:$BN$2,F$2,($G155:$BN155))</f>
        <v>0</v>
      </c>
      <c r="G155" s="207">
        <v>0</v>
      </c>
      <c r="H155" s="207">
        <v>0</v>
      </c>
      <c r="I155" s="207">
        <v>0</v>
      </c>
      <c r="J155" s="207">
        <v>0</v>
      </c>
      <c r="K155" s="207">
        <v>0</v>
      </c>
      <c r="L155" s="207">
        <v>0</v>
      </c>
      <c r="M155" s="207">
        <v>0</v>
      </c>
      <c r="N155" s="207">
        <v>0</v>
      </c>
      <c r="O155" s="207">
        <v>0</v>
      </c>
      <c r="P155" s="207">
        <v>0</v>
      </c>
      <c r="Q155" s="207">
        <v>0</v>
      </c>
      <c r="R155" s="207">
        <v>0</v>
      </c>
      <c r="S155" s="207">
        <v>0</v>
      </c>
      <c r="T155" s="207">
        <v>0</v>
      </c>
      <c r="U155" s="207">
        <v>0</v>
      </c>
      <c r="V155" s="207">
        <v>0</v>
      </c>
      <c r="W155" s="207">
        <v>0</v>
      </c>
      <c r="X155" s="207">
        <v>0</v>
      </c>
      <c r="Y155" s="207">
        <v>0</v>
      </c>
      <c r="Z155" s="207">
        <v>0</v>
      </c>
      <c r="AA155" s="207">
        <v>0</v>
      </c>
      <c r="AB155" s="207">
        <v>0</v>
      </c>
      <c r="AC155" s="207">
        <v>0</v>
      </c>
      <c r="AD155" s="207">
        <v>0</v>
      </c>
      <c r="AE155" s="207">
        <v>0</v>
      </c>
      <c r="AF155" s="207">
        <v>0</v>
      </c>
      <c r="AG155" s="207">
        <v>0</v>
      </c>
      <c r="AH155" s="207">
        <v>0</v>
      </c>
      <c r="AI155" s="207">
        <v>0</v>
      </c>
      <c r="AJ155" s="207">
        <v>0</v>
      </c>
      <c r="AK155" s="207">
        <v>0</v>
      </c>
      <c r="AL155" s="207">
        <v>0</v>
      </c>
      <c r="AM155" s="207">
        <v>0</v>
      </c>
      <c r="AN155" s="207">
        <v>0</v>
      </c>
      <c r="AO155" s="207">
        <v>0</v>
      </c>
      <c r="AP155" s="207">
        <v>0</v>
      </c>
      <c r="AQ155" s="207">
        <v>0</v>
      </c>
      <c r="AR155" s="207">
        <v>0</v>
      </c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  <c r="BC155" s="207"/>
      <c r="BD155" s="207"/>
      <c r="BE155" s="207"/>
      <c r="BF155" s="207"/>
      <c r="BG155" s="207"/>
      <c r="BH155" s="207"/>
      <c r="BI155" s="207"/>
      <c r="BJ155" s="207"/>
      <c r="BK155" s="207"/>
      <c r="BL155" s="207"/>
      <c r="BM155" s="207"/>
      <c r="BN155" s="207"/>
      <c r="BO155" s="460"/>
      <c r="BP155" s="460"/>
      <c r="BQ155" s="460"/>
      <c r="BR155" s="460"/>
      <c r="BS155" s="460"/>
      <c r="BT155" s="460"/>
      <c r="BU155" s="460"/>
      <c r="BV155" s="460"/>
      <c r="BW155" s="460"/>
      <c r="BX155" s="460"/>
      <c r="BY155" s="460"/>
      <c r="BZ155" s="460"/>
      <c r="CA155" s="460"/>
      <c r="CB155" s="460"/>
      <c r="CC155" s="460"/>
      <c r="CD155" s="460"/>
      <c r="CE155" s="460"/>
      <c r="CF155" s="460"/>
      <c r="CG155" s="460"/>
      <c r="CH155" s="460"/>
      <c r="CI155" s="460"/>
      <c r="CJ155" s="460"/>
      <c r="CK155" s="460"/>
      <c r="CL155" s="460"/>
      <c r="CM155" s="460"/>
      <c r="CN155" s="460"/>
      <c r="CO155" s="460"/>
      <c r="CP155" s="460"/>
      <c r="CQ155" s="460"/>
      <c r="CR155" s="460"/>
      <c r="CS155" s="460"/>
      <c r="CT155" s="460"/>
      <c r="CU155" s="460"/>
      <c r="CV155" s="460"/>
      <c r="CW155" s="460"/>
      <c r="CX155" s="460"/>
      <c r="CY155" s="460"/>
      <c r="CZ155" s="460"/>
      <c r="DA155" s="460"/>
      <c r="DB155" s="460"/>
      <c r="DC155" s="460"/>
      <c r="DD155" s="460"/>
      <c r="DE155" s="460"/>
      <c r="DF155" s="460"/>
      <c r="DG155" s="460"/>
      <c r="DH155" s="460"/>
      <c r="DI155" s="460"/>
      <c r="DJ155" s="460"/>
      <c r="DK155" s="460"/>
      <c r="DL155" s="460"/>
      <c r="DM155" s="460"/>
      <c r="DN155" s="460"/>
      <c r="DO155" s="460"/>
      <c r="DP155" s="460"/>
      <c r="DQ155" s="460"/>
      <c r="DR155" s="460"/>
      <c r="DS155" s="460"/>
      <c r="DT155" s="460"/>
      <c r="DU155" s="460"/>
      <c r="DV155" s="460"/>
      <c r="DW155" s="460"/>
      <c r="DX155" s="460"/>
      <c r="DY155" s="460"/>
      <c r="DZ155" s="460"/>
      <c r="EA155" s="460"/>
      <c r="EB155" s="460"/>
      <c r="EC155" s="460"/>
      <c r="ED155" s="460"/>
      <c r="EE155" s="460"/>
      <c r="EF155" s="460"/>
      <c r="EG155" s="460"/>
      <c r="EH155" s="460"/>
      <c r="EI155" s="460"/>
      <c r="EJ155" s="460"/>
      <c r="EK155" s="460"/>
      <c r="EL155" s="460"/>
      <c r="EM155" s="460"/>
      <c r="EN155" s="460"/>
      <c r="EO155" s="460"/>
      <c r="EP155" s="460"/>
      <c r="EQ155" s="460"/>
      <c r="ER155" s="460"/>
      <c r="ES155" s="460"/>
      <c r="ET155" s="460"/>
      <c r="EU155" s="460"/>
      <c r="EV155" s="460"/>
      <c r="EW155" s="460"/>
      <c r="EX155" s="460"/>
      <c r="EY155" s="460"/>
      <c r="EZ155" s="460"/>
      <c r="FA155" s="460"/>
      <c r="FB155" s="460"/>
      <c r="FC155" s="460"/>
      <c r="FD155" s="460"/>
      <c r="FE155" s="460"/>
      <c r="FF155" s="460"/>
      <c r="FG155" s="460"/>
      <c r="FH155" s="460"/>
      <c r="FI155" s="460"/>
      <c r="FJ155" s="460"/>
      <c r="FK155" s="460"/>
      <c r="FL155" s="460"/>
      <c r="FM155" s="460"/>
      <c r="FN155" s="460"/>
      <c r="FO155" s="460"/>
      <c r="FP155" s="460"/>
      <c r="FQ155" s="460"/>
      <c r="FR155" s="460"/>
      <c r="FS155" s="460"/>
      <c r="FT155" s="460"/>
      <c r="FU155" s="460"/>
      <c r="FV155" s="460"/>
      <c r="FW155" s="460"/>
      <c r="FX155" s="460"/>
      <c r="FY155" s="460"/>
      <c r="FZ155" s="460"/>
      <c r="GA155" s="460"/>
      <c r="GB155" s="460"/>
      <c r="GC155" s="460"/>
      <c r="GD155" s="460"/>
      <c r="GE155" s="460"/>
      <c r="GF155" s="460"/>
      <c r="GG155" s="460"/>
      <c r="GH155" s="460"/>
      <c r="GI155" s="460"/>
      <c r="GJ155" s="460"/>
      <c r="GK155" s="460"/>
      <c r="GL155" s="460"/>
      <c r="GM155" s="460"/>
      <c r="GN155" s="460"/>
      <c r="GO155" s="460"/>
      <c r="GP155" s="460"/>
      <c r="GQ155" s="460"/>
      <c r="GR155" s="460"/>
      <c r="GS155" s="460"/>
      <c r="GT155" s="460"/>
      <c r="GU155" s="460"/>
      <c r="GV155" s="460"/>
      <c r="GW155" s="460"/>
      <c r="GX155" s="460"/>
      <c r="GY155" s="460"/>
      <c r="GZ155" s="460"/>
      <c r="HA155" s="460"/>
      <c r="HB155" s="460"/>
      <c r="HC155" s="460"/>
      <c r="HD155" s="460"/>
      <c r="HE155" s="460"/>
      <c r="HF155" s="460"/>
      <c r="HG155" s="460"/>
      <c r="HH155" s="460"/>
      <c r="HI155" s="460"/>
      <c r="HJ155" s="460"/>
      <c r="HK155" s="460"/>
      <c r="HL155" s="460"/>
      <c r="HM155" s="460"/>
      <c r="HN155" s="460"/>
      <c r="HO155" s="460"/>
      <c r="HP155" s="460"/>
      <c r="HQ155" s="460"/>
      <c r="HR155" s="460"/>
      <c r="HS155" s="460"/>
      <c r="HT155" s="460"/>
      <c r="HU155" s="460"/>
      <c r="HV155" s="460"/>
      <c r="HW155" s="460"/>
      <c r="HX155" s="460"/>
      <c r="HY155" s="460"/>
      <c r="HZ155" s="460"/>
      <c r="IA155" s="460"/>
      <c r="IB155" s="460"/>
      <c r="IC155" s="460"/>
      <c r="ID155" s="460"/>
      <c r="IE155" s="460"/>
      <c r="IF155" s="460"/>
      <c r="IG155" s="460"/>
      <c r="IH155" s="460"/>
      <c r="II155" s="460"/>
      <c r="IJ155" s="460"/>
      <c r="IK155" s="460"/>
      <c r="IL155" s="460"/>
      <c r="IM155" s="460"/>
      <c r="IN155" s="460"/>
      <c r="IO155" s="460"/>
      <c r="IP155" s="460"/>
      <c r="IQ155" s="460"/>
      <c r="IR155" s="460"/>
      <c r="IS155" s="460"/>
      <c r="IT155" s="460"/>
      <c r="IU155" s="460"/>
      <c r="IV155" s="460"/>
      <c r="IW155" s="460"/>
      <c r="IX155" s="460"/>
      <c r="IY155" s="460"/>
      <c r="IZ155" s="460"/>
      <c r="JA155" s="460"/>
      <c r="JB155" s="460"/>
      <c r="JC155" s="460"/>
      <c r="JD155" s="460"/>
      <c r="JE155" s="460"/>
      <c r="JF155" s="460"/>
      <c r="JG155" s="460"/>
      <c r="JH155" s="460"/>
      <c r="JI155" s="460"/>
      <c r="JJ155" s="460"/>
      <c r="JK155" s="460"/>
      <c r="JL155" s="460"/>
      <c r="JM155" s="460"/>
      <c r="JN155" s="460"/>
      <c r="JO155" s="460"/>
      <c r="JP155" s="460"/>
      <c r="JQ155" s="460"/>
      <c r="JR155" s="460"/>
      <c r="JS155" s="460"/>
      <c r="JT155" s="460"/>
      <c r="JU155" s="460"/>
      <c r="JV155" s="460"/>
      <c r="JW155" s="460"/>
      <c r="JX155" s="460"/>
      <c r="JY155" s="460"/>
      <c r="JZ155" s="460"/>
      <c r="KA155" s="460"/>
      <c r="KB155" s="460"/>
      <c r="KC155" s="460"/>
      <c r="KD155" s="460"/>
      <c r="KE155" s="460"/>
      <c r="KF155" s="460"/>
      <c r="KG155" s="460"/>
      <c r="KH155" s="460"/>
      <c r="KI155" s="460"/>
      <c r="KJ155" s="460"/>
      <c r="KK155" s="460"/>
      <c r="KL155" s="460"/>
      <c r="KM155" s="460"/>
      <c r="KN155" s="460"/>
      <c r="KO155" s="460"/>
      <c r="KP155" s="460"/>
      <c r="KQ155" s="460"/>
      <c r="KR155" s="460"/>
      <c r="KS155" s="460"/>
      <c r="KT155" s="460"/>
      <c r="KU155" s="460"/>
      <c r="KV155" s="460"/>
      <c r="KW155" s="460"/>
      <c r="KX155" s="460"/>
      <c r="KY155" s="460"/>
      <c r="KZ155" s="460"/>
      <c r="LA155" s="460"/>
      <c r="LB155" s="460"/>
      <c r="LC155" s="460"/>
      <c r="LD155" s="460"/>
      <c r="LE155" s="460"/>
      <c r="LF155" s="460"/>
      <c r="LG155" s="460"/>
      <c r="LH155" s="460"/>
      <c r="LI155" s="460"/>
      <c r="LJ155" s="460"/>
      <c r="LK155" s="460"/>
      <c r="LL155" s="460"/>
      <c r="LM155" s="460"/>
      <c r="LN155" s="460"/>
      <c r="LO155" s="460"/>
      <c r="LP155" s="460"/>
      <c r="LQ155" s="460"/>
      <c r="LR155" s="460"/>
      <c r="LS155" s="460"/>
      <c r="LT155" s="460"/>
      <c r="LU155" s="460"/>
      <c r="LV155" s="460"/>
      <c r="LW155" s="460"/>
      <c r="LX155" s="460"/>
      <c r="LY155" s="460"/>
      <c r="LZ155" s="460"/>
      <c r="MA155" s="460"/>
      <c r="MB155" s="460"/>
      <c r="MC155" s="460"/>
      <c r="MD155" s="460"/>
      <c r="ME155" s="460"/>
      <c r="MF155" s="460"/>
      <c r="MG155" s="460"/>
      <c r="MH155" s="460"/>
      <c r="MI155" s="460"/>
      <c r="MJ155" s="460"/>
      <c r="MK155" s="460"/>
      <c r="ML155" s="460"/>
      <c r="MM155" s="460"/>
      <c r="MN155" s="460"/>
      <c r="MO155" s="460"/>
      <c r="MP155" s="460"/>
      <c r="MQ155" s="460"/>
      <c r="MR155" s="460"/>
      <c r="MS155" s="460"/>
      <c r="MT155" s="460"/>
      <c r="MU155" s="460"/>
      <c r="MV155" s="460"/>
      <c r="MW155" s="460"/>
      <c r="MX155" s="460"/>
      <c r="MY155" s="460"/>
      <c r="MZ155" s="460"/>
      <c r="NA155" s="460"/>
      <c r="NB155" s="460"/>
      <c r="NC155" s="460"/>
      <c r="ND155" s="460"/>
      <c r="NE155" s="460"/>
      <c r="NF155" s="460"/>
      <c r="NG155" s="460"/>
      <c r="NH155" s="460"/>
      <c r="NI155" s="460"/>
      <c r="NJ155" s="460"/>
      <c r="NK155" s="460"/>
      <c r="NL155" s="460"/>
      <c r="NM155" s="460"/>
      <c r="NN155" s="460"/>
      <c r="NO155" s="460"/>
      <c r="NP155" s="460"/>
      <c r="NQ155" s="460"/>
      <c r="NR155" s="460"/>
      <c r="NS155" s="460"/>
      <c r="NT155" s="460"/>
      <c r="NU155" s="460"/>
      <c r="NV155" s="460"/>
      <c r="NW155" s="460"/>
      <c r="NX155" s="460"/>
      <c r="NY155" s="460"/>
      <c r="NZ155" s="460"/>
      <c r="OA155" s="460"/>
      <c r="OB155" s="460"/>
      <c r="OC155" s="460"/>
      <c r="OD155" s="460"/>
      <c r="OE155" s="460"/>
      <c r="OF155" s="460"/>
      <c r="OG155" s="460"/>
      <c r="OH155" s="460"/>
      <c r="OI155" s="460"/>
      <c r="OJ155" s="460"/>
      <c r="OK155" s="460"/>
      <c r="OL155" s="460"/>
      <c r="OM155" s="460"/>
      <c r="ON155" s="460"/>
      <c r="OO155" s="460"/>
      <c r="OP155" s="460"/>
      <c r="OQ155" s="460"/>
      <c r="OR155" s="460"/>
      <c r="OS155" s="460"/>
      <c r="OT155" s="460"/>
      <c r="OU155" s="460"/>
      <c r="OV155" s="460"/>
      <c r="OW155" s="460"/>
      <c r="OX155" s="460"/>
      <c r="OY155" s="460"/>
      <c r="OZ155" s="460"/>
      <c r="PA155" s="460"/>
      <c r="PB155" s="460"/>
      <c r="PC155" s="460"/>
      <c r="PD155" s="460"/>
      <c r="PE155" s="460"/>
      <c r="PF155" s="460"/>
      <c r="PG155" s="460"/>
      <c r="PH155" s="460"/>
      <c r="PI155" s="460"/>
      <c r="PJ155" s="460"/>
      <c r="PK155" s="460"/>
      <c r="PL155" s="460"/>
      <c r="PM155" s="460"/>
      <c r="PN155" s="460"/>
      <c r="PO155" s="460"/>
      <c r="PP155" s="460"/>
      <c r="PQ155" s="460"/>
      <c r="PR155" s="460"/>
      <c r="PS155" s="460"/>
      <c r="PT155" s="460"/>
      <c r="PU155" s="460"/>
      <c r="PV155" s="460"/>
      <c r="PW155" s="460"/>
      <c r="PX155" s="460"/>
      <c r="PY155" s="460"/>
      <c r="PZ155" s="460"/>
      <c r="QA155" s="460"/>
      <c r="QB155" s="460"/>
      <c r="QC155" s="460"/>
      <c r="QD155" s="460"/>
      <c r="QE155" s="460"/>
      <c r="QF155" s="460"/>
      <c r="QG155" s="460"/>
      <c r="QH155" s="460"/>
      <c r="QI155" s="460"/>
      <c r="QJ155" s="460"/>
      <c r="QK155" s="460"/>
      <c r="QL155" s="460"/>
      <c r="QM155" s="460"/>
      <c r="QN155" s="460"/>
      <c r="QO155" s="460"/>
      <c r="QP155" s="460"/>
      <c r="QQ155" s="460"/>
      <c r="QR155" s="460"/>
      <c r="QS155" s="460"/>
      <c r="QT155" s="460"/>
      <c r="QU155" s="460"/>
      <c r="QV155" s="460"/>
      <c r="QW155" s="460"/>
      <c r="QX155" s="460"/>
      <c r="QY155" s="460"/>
      <c r="QZ155" s="460"/>
      <c r="RA155" s="460"/>
      <c r="RB155" s="460"/>
      <c r="RC155" s="460"/>
      <c r="RD155" s="460"/>
      <c r="RE155" s="460"/>
      <c r="RF155" s="460"/>
      <c r="RG155" s="460"/>
      <c r="RH155" s="460"/>
      <c r="RI155" s="460"/>
      <c r="RJ155" s="460"/>
      <c r="RK155" s="460"/>
      <c r="RL155" s="460"/>
      <c r="RM155" s="460"/>
      <c r="RN155" s="460"/>
      <c r="RO155" s="460"/>
      <c r="RP155" s="460"/>
      <c r="RQ155" s="460"/>
      <c r="RR155" s="460"/>
      <c r="RS155" s="460"/>
      <c r="RT155" s="460"/>
      <c r="RU155" s="460"/>
      <c r="RV155" s="460"/>
      <c r="RW155" s="460"/>
      <c r="RX155" s="460"/>
      <c r="RY155" s="460"/>
      <c r="RZ155" s="460"/>
      <c r="SA155" s="460"/>
      <c r="SB155" s="460"/>
      <c r="SC155" s="460"/>
      <c r="SD155" s="460"/>
      <c r="SE155" s="460"/>
      <c r="SF155" s="460"/>
      <c r="SG155" s="460"/>
      <c r="SH155" s="460"/>
      <c r="SI155" s="460"/>
      <c r="SJ155" s="460"/>
      <c r="SK155" s="460"/>
      <c r="SL155" s="460"/>
      <c r="SM155" s="460"/>
      <c r="SN155" s="460"/>
      <c r="SO155" s="460"/>
      <c r="SP155" s="460"/>
      <c r="SQ155" s="460"/>
      <c r="SR155" s="460"/>
      <c r="SS155" s="460"/>
      <c r="ST155" s="460"/>
      <c r="SU155" s="460"/>
      <c r="SV155" s="460"/>
      <c r="SW155" s="460"/>
      <c r="SX155" s="460"/>
      <c r="SY155" s="460"/>
      <c r="SZ155" s="460"/>
      <c r="TA155" s="460"/>
      <c r="TB155" s="460"/>
      <c r="TC155" s="460"/>
      <c r="TD155" s="460"/>
      <c r="TE155" s="460"/>
      <c r="TF155" s="460"/>
      <c r="TG155" s="460"/>
      <c r="TH155" s="460"/>
      <c r="TI155" s="460"/>
      <c r="TJ155" s="460"/>
      <c r="TK155" s="460"/>
      <c r="TL155" s="460"/>
      <c r="TM155" s="460"/>
      <c r="TN155" s="460"/>
      <c r="TO155" s="460"/>
      <c r="TP155" s="460"/>
      <c r="TQ155" s="460"/>
      <c r="TR155" s="460"/>
      <c r="TS155" s="460"/>
      <c r="TT155" s="460"/>
      <c r="TU155" s="460"/>
      <c r="TV155" s="460"/>
      <c r="TW155" s="460"/>
      <c r="TX155" s="460"/>
      <c r="TY155" s="460"/>
      <c r="TZ155" s="460"/>
      <c r="UA155" s="460"/>
      <c r="UB155" s="460"/>
      <c r="UC155" s="460"/>
      <c r="UD155" s="460"/>
      <c r="UE155" s="460"/>
      <c r="UF155" s="460"/>
      <c r="UG155" s="460"/>
      <c r="UH155" s="460"/>
      <c r="UI155" s="460"/>
      <c r="UJ155" s="460"/>
      <c r="UK155" s="460"/>
      <c r="UL155" s="460"/>
      <c r="UM155" s="460"/>
      <c r="UN155" s="460"/>
      <c r="UO155" s="460"/>
      <c r="UP155" s="460"/>
      <c r="UQ155" s="460"/>
      <c r="UR155" s="460"/>
      <c r="US155" s="460"/>
      <c r="UT155" s="460"/>
      <c r="UU155" s="460"/>
      <c r="UV155" s="460"/>
      <c r="UW155" s="460"/>
      <c r="UX155" s="460"/>
      <c r="UY155" s="460"/>
      <c r="UZ155" s="460"/>
      <c r="VA155" s="460"/>
      <c r="VB155" s="460"/>
      <c r="VC155" s="460"/>
      <c r="VD155" s="460"/>
      <c r="VE155" s="460"/>
      <c r="VF155" s="460"/>
      <c r="VG155" s="460"/>
      <c r="VH155" s="460"/>
      <c r="VI155" s="460"/>
      <c r="VJ155" s="460"/>
      <c r="VK155" s="460"/>
      <c r="VL155" s="460"/>
      <c r="VM155" s="460"/>
      <c r="VN155" s="460"/>
      <c r="VO155" s="460"/>
      <c r="VP155" s="460"/>
      <c r="VQ155" s="460"/>
      <c r="VR155" s="460"/>
      <c r="VS155" s="460"/>
      <c r="VT155" s="460"/>
      <c r="VU155" s="460"/>
      <c r="VV155" s="460"/>
      <c r="VW155" s="460"/>
      <c r="VX155" s="460"/>
      <c r="VY155" s="460"/>
      <c r="VZ155" s="460"/>
      <c r="WA155" s="460"/>
      <c r="WB155" s="460"/>
      <c r="WC155" s="460"/>
      <c r="WD155" s="460"/>
      <c r="WE155" s="460"/>
      <c r="WF155" s="460"/>
      <c r="WG155" s="460"/>
      <c r="WH155" s="460"/>
      <c r="WI155" s="460"/>
      <c r="WJ155" s="460"/>
      <c r="WK155" s="460"/>
      <c r="WL155" s="460"/>
      <c r="WM155" s="460"/>
      <c r="WN155" s="460"/>
      <c r="WO155" s="460"/>
      <c r="WP155" s="460"/>
      <c r="WQ155" s="460"/>
      <c r="WR155" s="460"/>
      <c r="WS155" s="460"/>
      <c r="WT155" s="460"/>
      <c r="WU155" s="460"/>
      <c r="WV155" s="460"/>
      <c r="WW155" s="460"/>
      <c r="WX155" s="460"/>
      <c r="WY155" s="460"/>
      <c r="WZ155" s="460"/>
      <c r="XA155" s="460"/>
      <c r="XB155" s="460"/>
      <c r="XC155" s="460"/>
      <c r="XD155" s="460"/>
      <c r="XE155" s="460"/>
      <c r="XF155" s="460"/>
      <c r="XG155" s="460"/>
      <c r="XH155" s="460"/>
      <c r="XI155" s="460"/>
      <c r="XJ155" s="460"/>
      <c r="XK155" s="460"/>
      <c r="XL155" s="460"/>
      <c r="XM155" s="460"/>
      <c r="XN155" s="460"/>
      <c r="XO155" s="460"/>
      <c r="XP155" s="460"/>
      <c r="XQ155" s="460"/>
      <c r="XR155" s="460"/>
      <c r="XS155" s="460"/>
      <c r="XT155" s="460"/>
      <c r="XU155" s="460"/>
      <c r="XV155" s="460"/>
      <c r="XW155" s="460"/>
      <c r="XX155" s="460"/>
      <c r="XY155" s="460"/>
      <c r="XZ155" s="460"/>
      <c r="YA155" s="460"/>
      <c r="YB155" s="460"/>
      <c r="YC155" s="460"/>
      <c r="YD155" s="460"/>
      <c r="YE155" s="460"/>
      <c r="YF155" s="460"/>
      <c r="YG155" s="460"/>
      <c r="YH155" s="460"/>
      <c r="YI155" s="460"/>
      <c r="YJ155" s="460"/>
      <c r="YK155" s="460"/>
      <c r="YL155" s="460"/>
      <c r="YM155" s="460"/>
      <c r="YN155" s="460"/>
      <c r="YO155" s="460"/>
      <c r="YP155" s="460"/>
      <c r="YQ155" s="460"/>
      <c r="YR155" s="460"/>
      <c r="YS155" s="460"/>
      <c r="YT155" s="460"/>
      <c r="YU155" s="460"/>
      <c r="YV155" s="460"/>
      <c r="YW155" s="460"/>
      <c r="YX155" s="460"/>
      <c r="YY155" s="460"/>
      <c r="YZ155" s="460"/>
      <c r="ZA155" s="460"/>
      <c r="ZB155" s="460"/>
      <c r="ZC155" s="460"/>
      <c r="ZD155" s="460"/>
      <c r="ZE155" s="460"/>
      <c r="ZF155" s="460"/>
      <c r="ZG155" s="460"/>
      <c r="ZH155" s="460"/>
      <c r="ZI155" s="460"/>
      <c r="ZJ155" s="460"/>
      <c r="ZK155" s="460"/>
      <c r="ZL155" s="460"/>
      <c r="ZM155" s="460"/>
      <c r="ZN155" s="460"/>
      <c r="ZO155" s="460"/>
      <c r="ZP155" s="460"/>
      <c r="ZQ155" s="460"/>
      <c r="ZR155" s="460"/>
      <c r="ZS155" s="460"/>
      <c r="ZT155" s="460"/>
      <c r="ZU155" s="460"/>
      <c r="ZV155" s="460"/>
      <c r="ZW155" s="460"/>
      <c r="ZX155" s="460"/>
      <c r="ZY155" s="460"/>
      <c r="ZZ155" s="460"/>
      <c r="AAA155" s="460"/>
      <c r="AAB155" s="460"/>
      <c r="AAC155" s="460"/>
      <c r="AAD155" s="460"/>
      <c r="AAE155" s="460"/>
      <c r="AAF155" s="460"/>
      <c r="AAG155" s="460"/>
      <c r="AAH155" s="460"/>
      <c r="AAI155" s="460"/>
      <c r="AAJ155" s="460"/>
      <c r="AAK155" s="460"/>
      <c r="AAL155" s="460"/>
      <c r="AAM155" s="460"/>
      <c r="AAN155" s="460"/>
      <c r="AAO155" s="460"/>
      <c r="AAP155" s="460"/>
      <c r="AAQ155" s="460"/>
      <c r="AAR155" s="460"/>
      <c r="AAS155" s="460"/>
      <c r="AAT155" s="460"/>
      <c r="AAU155" s="460"/>
      <c r="AAV155" s="460"/>
      <c r="AAW155" s="460"/>
      <c r="AAX155" s="460"/>
      <c r="AAY155" s="460"/>
      <c r="AAZ155" s="460"/>
      <c r="ABA155" s="460"/>
      <c r="ABB155" s="460"/>
      <c r="ABC155" s="460"/>
      <c r="ABD155" s="460"/>
      <c r="ABE155" s="460"/>
      <c r="ABF155" s="460"/>
      <c r="ABG155" s="460"/>
      <c r="ABH155" s="460"/>
      <c r="ABI155" s="460"/>
      <c r="ABJ155" s="460"/>
      <c r="ABK155" s="460"/>
      <c r="ABL155" s="460"/>
      <c r="ABM155" s="460"/>
      <c r="ABN155" s="460"/>
      <c r="ABO155" s="460"/>
      <c r="ABP155" s="460"/>
      <c r="ABQ155" s="460"/>
      <c r="ABR155" s="460"/>
      <c r="ABS155" s="460"/>
      <c r="ABT155" s="460"/>
      <c r="ABU155" s="460"/>
      <c r="ABV155" s="460"/>
      <c r="ABW155" s="460"/>
      <c r="ABX155" s="460"/>
      <c r="ABY155" s="460"/>
      <c r="ABZ155" s="460"/>
      <c r="ACA155" s="460"/>
      <c r="ACB155" s="460"/>
      <c r="ACC155" s="460"/>
      <c r="ACD155" s="460"/>
      <c r="ACE155" s="460"/>
      <c r="ACF155" s="460"/>
      <c r="ACG155" s="460"/>
      <c r="ACH155" s="460"/>
      <c r="ACI155" s="460"/>
      <c r="ACJ155" s="460"/>
      <c r="ACK155" s="460"/>
      <c r="ACL155" s="460"/>
      <c r="ACM155" s="460"/>
      <c r="ACN155" s="460"/>
      <c r="ACO155" s="460"/>
      <c r="ACP155" s="460"/>
      <c r="ACQ155" s="460"/>
      <c r="ACR155" s="460"/>
      <c r="ACS155" s="460"/>
      <c r="ACT155" s="460"/>
      <c r="ACU155" s="460"/>
      <c r="ACV155" s="460"/>
      <c r="ACW155" s="460"/>
      <c r="ACX155" s="460"/>
      <c r="ACY155" s="460"/>
      <c r="ACZ155" s="460"/>
      <c r="ADA155" s="460"/>
      <c r="ADB155" s="460"/>
      <c r="ADC155" s="460"/>
      <c r="ADD155" s="460"/>
      <c r="ADE155" s="460"/>
      <c r="ADF155" s="460"/>
      <c r="ADG155" s="460"/>
      <c r="ADH155" s="460"/>
      <c r="ADI155" s="460"/>
      <c r="ADJ155" s="460"/>
      <c r="ADK155" s="460"/>
      <c r="ADL155" s="460"/>
      <c r="ADM155" s="460"/>
      <c r="ADN155" s="460"/>
      <c r="ADO155" s="460"/>
      <c r="ADP155" s="460"/>
      <c r="ADQ155" s="460"/>
      <c r="ADR155" s="460"/>
      <c r="ADS155" s="460"/>
      <c r="ADT155" s="460"/>
      <c r="ADU155" s="460"/>
      <c r="ADV155" s="460"/>
      <c r="ADW155" s="460"/>
      <c r="ADX155" s="460"/>
      <c r="ADY155" s="460"/>
      <c r="ADZ155" s="460"/>
      <c r="AEA155" s="460"/>
      <c r="AEB155" s="460"/>
      <c r="AEC155" s="460"/>
      <c r="AED155" s="460"/>
      <c r="AEE155" s="460"/>
      <c r="AEF155" s="460"/>
      <c r="AEG155" s="460"/>
      <c r="AEH155" s="460"/>
      <c r="AEI155" s="460"/>
      <c r="AEJ155" s="460"/>
      <c r="AEK155" s="460"/>
      <c r="AEL155" s="460"/>
      <c r="AEM155" s="460"/>
      <c r="AEN155" s="460"/>
      <c r="AEO155" s="460"/>
      <c r="AEP155" s="460"/>
      <c r="AEQ155" s="460"/>
      <c r="AER155" s="460"/>
      <c r="AES155" s="460"/>
      <c r="AET155" s="460"/>
      <c r="AEU155" s="460"/>
      <c r="AEV155" s="460"/>
      <c r="AEW155" s="460"/>
      <c r="AEX155" s="460"/>
      <c r="AEY155" s="460"/>
      <c r="AEZ155" s="460"/>
      <c r="AFA155" s="460"/>
      <c r="AFB155" s="460"/>
      <c r="AFC155" s="460"/>
      <c r="AFD155" s="460"/>
      <c r="AFE155" s="460"/>
      <c r="AFF155" s="460"/>
      <c r="AFG155" s="460"/>
      <c r="AFH155" s="460"/>
      <c r="AFI155" s="460"/>
      <c r="AFJ155" s="460"/>
      <c r="AFK155" s="460"/>
      <c r="AFL155" s="460"/>
      <c r="AFM155" s="460"/>
      <c r="AFN155" s="460"/>
      <c r="AFO155" s="460"/>
      <c r="AFP155" s="460"/>
      <c r="AFQ155" s="460"/>
      <c r="AFR155" s="460"/>
      <c r="AFS155" s="460"/>
      <c r="AFT155" s="460"/>
      <c r="AFU155" s="460"/>
    </row>
    <row r="156" spans="1:853" s="469" customFormat="1">
      <c r="A156" s="24"/>
      <c r="B156" s="21"/>
      <c r="C156" s="22" t="s">
        <v>1226</v>
      </c>
      <c r="D156" s="23"/>
      <c r="E156" s="362"/>
      <c r="F156" s="362"/>
      <c r="G156" s="362"/>
      <c r="H156" s="362"/>
      <c r="I156" s="362"/>
      <c r="J156" s="362"/>
      <c r="K156" s="362"/>
      <c r="L156" s="362"/>
      <c r="M156" s="362"/>
      <c r="N156" s="362"/>
      <c r="O156" s="362"/>
      <c r="P156" s="362"/>
      <c r="Q156" s="362"/>
      <c r="R156" s="362"/>
      <c r="S156" s="362"/>
      <c r="T156" s="362"/>
      <c r="U156" s="362"/>
      <c r="V156" s="362"/>
      <c r="W156" s="362"/>
      <c r="X156" s="362"/>
      <c r="Y156" s="362"/>
      <c r="Z156" s="362"/>
      <c r="AA156" s="362"/>
      <c r="AB156" s="362"/>
      <c r="AC156" s="362"/>
      <c r="AD156" s="362"/>
      <c r="AE156" s="362"/>
      <c r="AF156" s="362"/>
      <c r="AG156" s="362"/>
      <c r="AH156" s="362"/>
      <c r="AI156" s="362"/>
      <c r="AJ156" s="362"/>
      <c r="AK156" s="362"/>
      <c r="AL156" s="362"/>
      <c r="AM156" s="362"/>
      <c r="AN156" s="362"/>
      <c r="AO156" s="362"/>
      <c r="AP156" s="362"/>
      <c r="AQ156" s="362"/>
      <c r="AR156" s="362"/>
      <c r="AS156" s="362"/>
      <c r="AT156" s="362"/>
      <c r="AU156" s="362"/>
      <c r="AV156" s="362"/>
      <c r="AW156" s="362"/>
      <c r="AX156" s="362"/>
      <c r="AY156" s="362"/>
      <c r="AZ156" s="362"/>
      <c r="BA156" s="362"/>
      <c r="BB156" s="362"/>
      <c r="BC156" s="362"/>
      <c r="BD156" s="362"/>
      <c r="BE156" s="362"/>
      <c r="BF156" s="362"/>
      <c r="BG156" s="362"/>
      <c r="BH156" s="362"/>
      <c r="BI156" s="362"/>
      <c r="BJ156" s="362"/>
      <c r="BK156" s="362"/>
      <c r="BL156" s="362"/>
      <c r="BM156" s="362"/>
      <c r="BN156" s="362"/>
      <c r="BO156" s="462"/>
      <c r="BP156" s="462"/>
      <c r="BQ156" s="462"/>
      <c r="BR156" s="462"/>
      <c r="BS156" s="462"/>
      <c r="BT156" s="462"/>
      <c r="BU156" s="462"/>
      <c r="BV156" s="462"/>
      <c r="BW156" s="462"/>
      <c r="BX156" s="462"/>
      <c r="BY156" s="462"/>
      <c r="BZ156" s="462"/>
      <c r="CA156" s="462"/>
      <c r="CB156" s="462"/>
      <c r="CC156" s="462"/>
      <c r="CD156" s="462"/>
      <c r="CE156" s="462"/>
      <c r="CF156" s="462"/>
      <c r="CG156" s="462"/>
      <c r="CH156" s="462"/>
      <c r="CI156" s="462"/>
      <c r="CJ156" s="462"/>
      <c r="CK156" s="462"/>
      <c r="CL156" s="462"/>
      <c r="CM156" s="462"/>
      <c r="CN156" s="462"/>
      <c r="CO156" s="462"/>
      <c r="CP156" s="462"/>
      <c r="CQ156" s="462"/>
      <c r="CR156" s="462"/>
      <c r="CS156" s="462"/>
      <c r="CT156" s="462"/>
      <c r="CU156" s="462"/>
      <c r="CV156" s="462"/>
      <c r="CW156" s="462"/>
      <c r="CX156" s="462"/>
      <c r="CY156" s="462"/>
      <c r="CZ156" s="462"/>
      <c r="DA156" s="462"/>
      <c r="DB156" s="462"/>
      <c r="DC156" s="462"/>
      <c r="DD156" s="462"/>
      <c r="DE156" s="462"/>
      <c r="DF156" s="462"/>
      <c r="DG156" s="462"/>
      <c r="DH156" s="462"/>
      <c r="DI156" s="462"/>
      <c r="DJ156" s="462"/>
      <c r="DK156" s="462"/>
      <c r="DL156" s="462"/>
      <c r="DM156" s="462"/>
      <c r="DN156" s="462"/>
      <c r="DO156" s="462"/>
      <c r="DP156" s="462"/>
      <c r="DQ156" s="462"/>
      <c r="DR156" s="462"/>
      <c r="DS156" s="462"/>
      <c r="DT156" s="462"/>
      <c r="DU156" s="462"/>
      <c r="DV156" s="462"/>
      <c r="DW156" s="462"/>
      <c r="DX156" s="462"/>
      <c r="DY156" s="462"/>
      <c r="DZ156" s="462"/>
      <c r="EA156" s="462"/>
      <c r="EB156" s="462"/>
      <c r="EC156" s="462"/>
      <c r="ED156" s="462"/>
      <c r="EE156" s="462"/>
      <c r="EF156" s="462"/>
      <c r="EG156" s="462"/>
      <c r="EH156" s="462"/>
      <c r="EI156" s="462"/>
      <c r="EJ156" s="462"/>
      <c r="EK156" s="462"/>
      <c r="EL156" s="462"/>
      <c r="EM156" s="462"/>
      <c r="EN156" s="462"/>
      <c r="EO156" s="462"/>
      <c r="EP156" s="462"/>
      <c r="EQ156" s="462"/>
      <c r="ER156" s="462"/>
      <c r="ES156" s="462"/>
      <c r="ET156" s="462"/>
      <c r="EU156" s="462"/>
      <c r="EV156" s="462"/>
      <c r="EW156" s="462"/>
      <c r="EX156" s="462"/>
      <c r="EY156" s="462"/>
      <c r="EZ156" s="462"/>
      <c r="FA156" s="462"/>
      <c r="FB156" s="462"/>
      <c r="FC156" s="462"/>
      <c r="FD156" s="462"/>
      <c r="FE156" s="462"/>
      <c r="FF156" s="462"/>
      <c r="FG156" s="462"/>
      <c r="FH156" s="462"/>
      <c r="FI156" s="462"/>
      <c r="FJ156" s="462"/>
      <c r="FK156" s="462"/>
      <c r="FL156" s="462"/>
      <c r="FM156" s="462"/>
      <c r="FN156" s="462"/>
      <c r="FO156" s="462"/>
      <c r="FP156" s="462"/>
      <c r="FQ156" s="462"/>
      <c r="FR156" s="462"/>
      <c r="FS156" s="462"/>
      <c r="FT156" s="462"/>
      <c r="FU156" s="462"/>
      <c r="FV156" s="462"/>
      <c r="FW156" s="462"/>
      <c r="FX156" s="462"/>
      <c r="FY156" s="462"/>
      <c r="FZ156" s="462"/>
      <c r="GA156" s="462"/>
      <c r="GB156" s="462"/>
      <c r="GC156" s="462"/>
      <c r="GD156" s="462"/>
      <c r="GE156" s="462"/>
      <c r="GF156" s="462"/>
      <c r="GG156" s="462"/>
      <c r="GH156" s="462"/>
      <c r="GI156" s="462"/>
      <c r="GJ156" s="462"/>
      <c r="GK156" s="462"/>
      <c r="GL156" s="462"/>
      <c r="GM156" s="462"/>
      <c r="GN156" s="462"/>
      <c r="GO156" s="462"/>
      <c r="GP156" s="462"/>
      <c r="GQ156" s="462"/>
      <c r="GR156" s="462"/>
      <c r="GS156" s="462"/>
      <c r="GT156" s="462"/>
      <c r="GU156" s="462"/>
      <c r="GV156" s="462"/>
      <c r="GW156" s="462"/>
      <c r="GX156" s="462"/>
      <c r="GY156" s="462"/>
      <c r="GZ156" s="462"/>
      <c r="HA156" s="462"/>
      <c r="HB156" s="462"/>
      <c r="HC156" s="462"/>
      <c r="HD156" s="462"/>
      <c r="HE156" s="462"/>
      <c r="HF156" s="462"/>
      <c r="HG156" s="462"/>
      <c r="HH156" s="462"/>
      <c r="HI156" s="462"/>
      <c r="HJ156" s="462"/>
      <c r="HK156" s="462"/>
      <c r="HL156" s="462"/>
      <c r="HM156" s="462"/>
      <c r="HN156" s="462"/>
      <c r="HO156" s="462"/>
      <c r="HP156" s="462"/>
      <c r="HQ156" s="462"/>
      <c r="HR156" s="462"/>
      <c r="HS156" s="462"/>
      <c r="HT156" s="462"/>
      <c r="HU156" s="462"/>
      <c r="HV156" s="462"/>
      <c r="HW156" s="462"/>
      <c r="HX156" s="462"/>
      <c r="HY156" s="462"/>
      <c r="HZ156" s="462"/>
      <c r="IA156" s="462"/>
      <c r="IB156" s="462"/>
      <c r="IC156" s="462"/>
      <c r="ID156" s="462"/>
      <c r="IE156" s="462"/>
      <c r="IF156" s="462"/>
      <c r="IG156" s="462"/>
      <c r="IH156" s="462"/>
      <c r="II156" s="462"/>
      <c r="IJ156" s="462"/>
      <c r="IK156" s="462"/>
      <c r="IL156" s="462"/>
      <c r="IM156" s="462"/>
      <c r="IN156" s="462"/>
      <c r="IO156" s="462"/>
      <c r="IP156" s="462"/>
      <c r="IQ156" s="462"/>
      <c r="IR156" s="462"/>
      <c r="IS156" s="462"/>
      <c r="IT156" s="462"/>
      <c r="IU156" s="462"/>
      <c r="IV156" s="462"/>
      <c r="IW156" s="462"/>
      <c r="IX156" s="462"/>
      <c r="IY156" s="462"/>
      <c r="IZ156" s="462"/>
      <c r="JA156" s="462"/>
      <c r="JB156" s="462"/>
      <c r="JC156" s="462"/>
      <c r="JD156" s="462"/>
      <c r="JE156" s="462"/>
      <c r="JF156" s="462"/>
      <c r="JG156" s="462"/>
      <c r="JH156" s="462"/>
      <c r="JI156" s="462"/>
      <c r="JJ156" s="462"/>
      <c r="JK156" s="462"/>
      <c r="JL156" s="462"/>
      <c r="JM156" s="462"/>
      <c r="JN156" s="462"/>
      <c r="JO156" s="462"/>
      <c r="JP156" s="462"/>
      <c r="JQ156" s="462"/>
      <c r="JR156" s="462"/>
      <c r="JS156" s="462"/>
      <c r="JT156" s="462"/>
      <c r="JU156" s="462"/>
      <c r="JV156" s="462"/>
      <c r="JW156" s="462"/>
      <c r="JX156" s="462"/>
      <c r="JY156" s="462"/>
      <c r="JZ156" s="462"/>
      <c r="KA156" s="462"/>
      <c r="KB156" s="462"/>
      <c r="KC156" s="462"/>
      <c r="KD156" s="462"/>
      <c r="KE156" s="462"/>
      <c r="KF156" s="462"/>
      <c r="KG156" s="462"/>
      <c r="KH156" s="462"/>
      <c r="KI156" s="462"/>
      <c r="KJ156" s="462"/>
      <c r="KK156" s="462"/>
      <c r="KL156" s="462"/>
      <c r="KM156" s="462"/>
      <c r="KN156" s="462"/>
      <c r="KO156" s="462"/>
      <c r="KP156" s="462"/>
      <c r="KQ156" s="462"/>
      <c r="KR156" s="462"/>
      <c r="KS156" s="462"/>
      <c r="KT156" s="462"/>
      <c r="KU156" s="462"/>
      <c r="KV156" s="462"/>
      <c r="KW156" s="462"/>
      <c r="KX156" s="462"/>
      <c r="KY156" s="462"/>
      <c r="KZ156" s="462"/>
      <c r="LA156" s="462"/>
      <c r="LB156" s="462"/>
      <c r="LC156" s="462"/>
      <c r="LD156" s="462"/>
      <c r="LE156" s="462"/>
      <c r="LF156" s="462"/>
      <c r="LG156" s="462"/>
      <c r="LH156" s="462"/>
      <c r="LI156" s="462"/>
      <c r="LJ156" s="462"/>
      <c r="LK156" s="462"/>
      <c r="LL156" s="462"/>
      <c r="LM156" s="462"/>
      <c r="LN156" s="462"/>
      <c r="LO156" s="462"/>
      <c r="LP156" s="462"/>
      <c r="LQ156" s="462"/>
      <c r="LR156" s="462"/>
      <c r="LS156" s="462"/>
      <c r="LT156" s="462"/>
      <c r="LU156" s="462"/>
      <c r="LV156" s="462"/>
      <c r="LW156" s="462"/>
      <c r="LX156" s="462"/>
      <c r="LY156" s="462"/>
      <c r="LZ156" s="462"/>
      <c r="MA156" s="462"/>
      <c r="MB156" s="462"/>
      <c r="MC156" s="462"/>
      <c r="MD156" s="462"/>
      <c r="ME156" s="462"/>
      <c r="MF156" s="462"/>
      <c r="MG156" s="462"/>
      <c r="MH156" s="462"/>
      <c r="MI156" s="462"/>
      <c r="MJ156" s="462"/>
      <c r="MK156" s="462"/>
      <c r="ML156" s="462"/>
      <c r="MM156" s="462"/>
      <c r="MN156" s="462"/>
      <c r="MO156" s="462"/>
      <c r="MP156" s="462"/>
      <c r="MQ156" s="462"/>
      <c r="MR156" s="462"/>
      <c r="MS156" s="462"/>
      <c r="MT156" s="462"/>
      <c r="MU156" s="462"/>
      <c r="MV156" s="462"/>
      <c r="MW156" s="462"/>
      <c r="MX156" s="462"/>
      <c r="MY156" s="462"/>
      <c r="MZ156" s="462"/>
      <c r="NA156" s="462"/>
      <c r="NB156" s="462"/>
      <c r="NC156" s="462"/>
      <c r="ND156" s="462"/>
      <c r="NE156" s="462"/>
      <c r="NF156" s="462"/>
      <c r="NG156" s="462"/>
      <c r="NH156" s="462"/>
      <c r="NI156" s="462"/>
      <c r="NJ156" s="462"/>
      <c r="NK156" s="462"/>
      <c r="NL156" s="462"/>
      <c r="NM156" s="462"/>
      <c r="NN156" s="462"/>
      <c r="NO156" s="462"/>
      <c r="NP156" s="462"/>
      <c r="NQ156" s="462"/>
      <c r="NR156" s="462"/>
      <c r="NS156" s="462"/>
      <c r="NT156" s="462"/>
      <c r="NU156" s="462"/>
      <c r="NV156" s="462"/>
      <c r="NW156" s="462"/>
      <c r="NX156" s="462"/>
      <c r="NY156" s="462"/>
      <c r="NZ156" s="462"/>
      <c r="OA156" s="462"/>
      <c r="OB156" s="462"/>
      <c r="OC156" s="462"/>
      <c r="OD156" s="462"/>
      <c r="OE156" s="462"/>
      <c r="OF156" s="462"/>
      <c r="OG156" s="462"/>
      <c r="OH156" s="462"/>
      <c r="OI156" s="462"/>
      <c r="OJ156" s="462"/>
      <c r="OK156" s="462"/>
      <c r="OL156" s="462"/>
      <c r="OM156" s="462"/>
      <c r="ON156" s="462"/>
      <c r="OO156" s="462"/>
      <c r="OP156" s="462"/>
      <c r="OQ156" s="462"/>
      <c r="OR156" s="462"/>
      <c r="OS156" s="462"/>
      <c r="OT156" s="462"/>
      <c r="OU156" s="462"/>
      <c r="OV156" s="462"/>
      <c r="OW156" s="462"/>
      <c r="OX156" s="462"/>
      <c r="OY156" s="462"/>
      <c r="OZ156" s="462"/>
      <c r="PA156" s="462"/>
      <c r="PB156" s="462"/>
      <c r="PC156" s="462"/>
      <c r="PD156" s="462"/>
      <c r="PE156" s="462"/>
      <c r="PF156" s="462"/>
      <c r="PG156" s="462"/>
      <c r="PH156" s="462"/>
      <c r="PI156" s="462"/>
      <c r="PJ156" s="462"/>
      <c r="PK156" s="462"/>
      <c r="PL156" s="462"/>
      <c r="PM156" s="462"/>
      <c r="PN156" s="462"/>
      <c r="PO156" s="462"/>
      <c r="PP156" s="462"/>
      <c r="PQ156" s="462"/>
      <c r="PR156" s="462"/>
      <c r="PS156" s="462"/>
      <c r="PT156" s="462"/>
      <c r="PU156" s="462"/>
      <c r="PV156" s="462"/>
      <c r="PW156" s="462"/>
      <c r="PX156" s="462"/>
      <c r="PY156" s="462"/>
      <c r="PZ156" s="462"/>
      <c r="QA156" s="462"/>
      <c r="QB156" s="462"/>
      <c r="QC156" s="462"/>
      <c r="QD156" s="462"/>
      <c r="QE156" s="462"/>
      <c r="QF156" s="462"/>
      <c r="QG156" s="462"/>
      <c r="QH156" s="462"/>
      <c r="QI156" s="462"/>
      <c r="QJ156" s="462"/>
      <c r="QK156" s="462"/>
      <c r="QL156" s="462"/>
      <c r="QM156" s="462"/>
      <c r="QN156" s="462"/>
      <c r="QO156" s="462"/>
      <c r="QP156" s="462"/>
      <c r="QQ156" s="462"/>
      <c r="QR156" s="462"/>
      <c r="QS156" s="462"/>
      <c r="QT156" s="462"/>
      <c r="QU156" s="462"/>
      <c r="QV156" s="462"/>
      <c r="QW156" s="462"/>
      <c r="QX156" s="462"/>
      <c r="QY156" s="462"/>
      <c r="QZ156" s="462"/>
      <c r="RA156" s="462"/>
      <c r="RB156" s="462"/>
      <c r="RC156" s="462"/>
      <c r="RD156" s="462"/>
      <c r="RE156" s="462"/>
      <c r="RF156" s="462"/>
      <c r="RG156" s="462"/>
      <c r="RH156" s="462"/>
      <c r="RI156" s="462"/>
      <c r="RJ156" s="462"/>
      <c r="RK156" s="462"/>
      <c r="RL156" s="462"/>
      <c r="RM156" s="462"/>
      <c r="RN156" s="462"/>
      <c r="RO156" s="462"/>
      <c r="RP156" s="462"/>
      <c r="RQ156" s="462"/>
      <c r="RR156" s="462"/>
      <c r="RS156" s="462"/>
      <c r="RT156" s="462"/>
      <c r="RU156" s="462"/>
      <c r="RV156" s="462"/>
      <c r="RW156" s="462"/>
      <c r="RX156" s="462"/>
      <c r="RY156" s="462"/>
      <c r="RZ156" s="462"/>
      <c r="SA156" s="462"/>
      <c r="SB156" s="462"/>
      <c r="SC156" s="462"/>
      <c r="SD156" s="462"/>
      <c r="SE156" s="462"/>
      <c r="SF156" s="462"/>
      <c r="SG156" s="462"/>
      <c r="SH156" s="462"/>
      <c r="SI156" s="462"/>
      <c r="SJ156" s="462"/>
      <c r="SK156" s="462"/>
      <c r="SL156" s="462"/>
      <c r="SM156" s="462"/>
      <c r="SN156" s="462"/>
      <c r="SO156" s="462"/>
      <c r="SP156" s="462"/>
      <c r="SQ156" s="462"/>
      <c r="SR156" s="462"/>
      <c r="SS156" s="462"/>
      <c r="ST156" s="462"/>
      <c r="SU156" s="462"/>
      <c r="SV156" s="462"/>
      <c r="SW156" s="462"/>
      <c r="SX156" s="462"/>
      <c r="SY156" s="462"/>
      <c r="SZ156" s="462"/>
      <c r="TA156" s="462"/>
      <c r="TB156" s="462"/>
      <c r="TC156" s="462"/>
      <c r="TD156" s="462"/>
      <c r="TE156" s="462"/>
      <c r="TF156" s="462"/>
      <c r="TG156" s="462"/>
      <c r="TH156" s="462"/>
      <c r="TI156" s="462"/>
      <c r="TJ156" s="462"/>
      <c r="TK156" s="462"/>
      <c r="TL156" s="462"/>
      <c r="TM156" s="462"/>
      <c r="TN156" s="462"/>
      <c r="TO156" s="462"/>
      <c r="TP156" s="462"/>
      <c r="TQ156" s="462"/>
      <c r="TR156" s="462"/>
      <c r="TS156" s="462"/>
      <c r="TT156" s="462"/>
      <c r="TU156" s="462"/>
      <c r="TV156" s="462"/>
      <c r="TW156" s="462"/>
      <c r="TX156" s="462"/>
      <c r="TY156" s="462"/>
      <c r="TZ156" s="462"/>
      <c r="UA156" s="462"/>
      <c r="UB156" s="462"/>
      <c r="UC156" s="462"/>
      <c r="UD156" s="462"/>
      <c r="UE156" s="462"/>
      <c r="UF156" s="462"/>
      <c r="UG156" s="462"/>
      <c r="UH156" s="462"/>
      <c r="UI156" s="462"/>
      <c r="UJ156" s="462"/>
      <c r="UK156" s="462"/>
      <c r="UL156" s="462"/>
      <c r="UM156" s="462"/>
      <c r="UN156" s="462"/>
      <c r="UO156" s="462"/>
      <c r="UP156" s="462"/>
      <c r="UQ156" s="462"/>
      <c r="UR156" s="462"/>
      <c r="US156" s="462"/>
      <c r="UT156" s="462"/>
      <c r="UU156" s="462"/>
      <c r="UV156" s="462"/>
      <c r="UW156" s="462"/>
      <c r="UX156" s="462"/>
      <c r="UY156" s="462"/>
      <c r="UZ156" s="462"/>
      <c r="VA156" s="462"/>
      <c r="VB156" s="462"/>
      <c r="VC156" s="462"/>
      <c r="VD156" s="462"/>
      <c r="VE156" s="462"/>
      <c r="VF156" s="462"/>
      <c r="VG156" s="462"/>
      <c r="VH156" s="462"/>
      <c r="VI156" s="462"/>
      <c r="VJ156" s="462"/>
      <c r="VK156" s="462"/>
      <c r="VL156" s="462"/>
      <c r="VM156" s="462"/>
      <c r="VN156" s="462"/>
      <c r="VO156" s="462"/>
      <c r="VP156" s="462"/>
      <c r="VQ156" s="462"/>
      <c r="VR156" s="462"/>
      <c r="VS156" s="462"/>
      <c r="VT156" s="462"/>
      <c r="VU156" s="462"/>
      <c r="VV156" s="462"/>
      <c r="VW156" s="462"/>
      <c r="VX156" s="462"/>
      <c r="VY156" s="462"/>
      <c r="VZ156" s="462"/>
      <c r="WA156" s="462"/>
      <c r="WB156" s="462"/>
      <c r="WC156" s="462"/>
      <c r="WD156" s="462"/>
      <c r="WE156" s="462"/>
      <c r="WF156" s="462"/>
      <c r="WG156" s="462"/>
      <c r="WH156" s="462"/>
      <c r="WI156" s="462"/>
      <c r="WJ156" s="462"/>
      <c r="WK156" s="462"/>
      <c r="WL156" s="462"/>
      <c r="WM156" s="462"/>
      <c r="WN156" s="462"/>
      <c r="WO156" s="462"/>
      <c r="WP156" s="462"/>
      <c r="WQ156" s="462"/>
      <c r="WR156" s="462"/>
      <c r="WS156" s="462"/>
      <c r="WT156" s="462"/>
      <c r="WU156" s="462"/>
      <c r="WV156" s="462"/>
      <c r="WW156" s="462"/>
      <c r="WX156" s="462"/>
      <c r="WY156" s="462"/>
      <c r="WZ156" s="462"/>
      <c r="XA156" s="462"/>
      <c r="XB156" s="462"/>
      <c r="XC156" s="462"/>
      <c r="XD156" s="462"/>
      <c r="XE156" s="462"/>
      <c r="XF156" s="462"/>
      <c r="XG156" s="462"/>
      <c r="XH156" s="462"/>
      <c r="XI156" s="462"/>
      <c r="XJ156" s="462"/>
      <c r="XK156" s="462"/>
      <c r="XL156" s="462"/>
      <c r="XM156" s="462"/>
      <c r="XN156" s="462"/>
      <c r="XO156" s="462"/>
      <c r="XP156" s="462"/>
      <c r="XQ156" s="462"/>
      <c r="XR156" s="462"/>
      <c r="XS156" s="462"/>
      <c r="XT156" s="462"/>
      <c r="XU156" s="462"/>
      <c r="XV156" s="462"/>
      <c r="XW156" s="462"/>
      <c r="XX156" s="462"/>
      <c r="XY156" s="462"/>
      <c r="XZ156" s="462"/>
      <c r="YA156" s="462"/>
      <c r="YB156" s="462"/>
      <c r="YC156" s="462"/>
      <c r="YD156" s="462"/>
      <c r="YE156" s="462"/>
      <c r="YF156" s="462"/>
      <c r="YG156" s="462"/>
      <c r="YH156" s="462"/>
      <c r="YI156" s="462"/>
      <c r="YJ156" s="462"/>
      <c r="YK156" s="462"/>
      <c r="YL156" s="462"/>
      <c r="YM156" s="462"/>
      <c r="YN156" s="462"/>
      <c r="YO156" s="462"/>
      <c r="YP156" s="462"/>
      <c r="YQ156" s="462"/>
      <c r="YR156" s="462"/>
      <c r="YS156" s="462"/>
      <c r="YT156" s="462"/>
      <c r="YU156" s="462"/>
      <c r="YV156" s="462"/>
      <c r="YW156" s="462"/>
      <c r="YX156" s="462"/>
      <c r="YY156" s="462"/>
      <c r="YZ156" s="462"/>
      <c r="ZA156" s="462"/>
      <c r="ZB156" s="462"/>
      <c r="ZC156" s="462"/>
      <c r="ZD156" s="462"/>
      <c r="ZE156" s="462"/>
      <c r="ZF156" s="462"/>
      <c r="ZG156" s="462"/>
      <c r="ZH156" s="462"/>
      <c r="ZI156" s="462"/>
      <c r="ZJ156" s="462"/>
      <c r="ZK156" s="462"/>
      <c r="ZL156" s="462"/>
      <c r="ZM156" s="462"/>
      <c r="ZN156" s="462"/>
      <c r="ZO156" s="462"/>
      <c r="ZP156" s="462"/>
      <c r="ZQ156" s="462"/>
      <c r="ZR156" s="462"/>
      <c r="ZS156" s="462"/>
      <c r="ZT156" s="462"/>
      <c r="ZU156" s="462"/>
      <c r="ZV156" s="462"/>
      <c r="ZW156" s="462"/>
      <c r="ZX156" s="462"/>
      <c r="ZY156" s="462"/>
      <c r="ZZ156" s="462"/>
      <c r="AAA156" s="462"/>
      <c r="AAB156" s="462"/>
      <c r="AAC156" s="462"/>
      <c r="AAD156" s="462"/>
      <c r="AAE156" s="462"/>
      <c r="AAF156" s="462"/>
      <c r="AAG156" s="462"/>
      <c r="AAH156" s="462"/>
      <c r="AAI156" s="462"/>
      <c r="AAJ156" s="462"/>
      <c r="AAK156" s="462"/>
      <c r="AAL156" s="462"/>
      <c r="AAM156" s="462"/>
      <c r="AAN156" s="462"/>
      <c r="AAO156" s="462"/>
      <c r="AAP156" s="462"/>
      <c r="AAQ156" s="462"/>
      <c r="AAR156" s="462"/>
      <c r="AAS156" s="462"/>
      <c r="AAT156" s="462"/>
      <c r="AAU156" s="462"/>
      <c r="AAV156" s="462"/>
      <c r="AAW156" s="462"/>
      <c r="AAX156" s="462"/>
      <c r="AAY156" s="462"/>
      <c r="AAZ156" s="462"/>
      <c r="ABA156" s="462"/>
      <c r="ABB156" s="462"/>
      <c r="ABC156" s="462"/>
      <c r="ABD156" s="462"/>
      <c r="ABE156" s="462"/>
      <c r="ABF156" s="462"/>
      <c r="ABG156" s="462"/>
      <c r="ABH156" s="462"/>
      <c r="ABI156" s="462"/>
      <c r="ABJ156" s="462"/>
      <c r="ABK156" s="462"/>
      <c r="ABL156" s="462"/>
      <c r="ABM156" s="462"/>
      <c r="ABN156" s="462"/>
      <c r="ABO156" s="462"/>
      <c r="ABP156" s="462"/>
      <c r="ABQ156" s="462"/>
      <c r="ABR156" s="462"/>
      <c r="ABS156" s="462"/>
      <c r="ABT156" s="462"/>
      <c r="ABU156" s="462"/>
      <c r="ABV156" s="462"/>
      <c r="ABW156" s="462"/>
      <c r="ABX156" s="462"/>
      <c r="ABY156" s="462"/>
      <c r="ABZ156" s="462"/>
      <c r="ACA156" s="462"/>
      <c r="ACB156" s="462"/>
      <c r="ACC156" s="462"/>
      <c r="ACD156" s="462"/>
      <c r="ACE156" s="462"/>
      <c r="ACF156" s="462"/>
      <c r="ACG156" s="462"/>
      <c r="ACH156" s="462"/>
      <c r="ACI156" s="462"/>
      <c r="ACJ156" s="462"/>
      <c r="ACK156" s="462"/>
      <c r="ACL156" s="462"/>
      <c r="ACM156" s="462"/>
      <c r="ACN156" s="462"/>
      <c r="ACO156" s="462"/>
      <c r="ACP156" s="462"/>
      <c r="ACQ156" s="462"/>
      <c r="ACR156" s="462"/>
      <c r="ACS156" s="462"/>
      <c r="ACT156" s="462"/>
      <c r="ACU156" s="462"/>
      <c r="ACV156" s="462"/>
      <c r="ACW156" s="462"/>
      <c r="ACX156" s="462"/>
      <c r="ACY156" s="462"/>
      <c r="ACZ156" s="462"/>
      <c r="ADA156" s="462"/>
      <c r="ADB156" s="462"/>
      <c r="ADC156" s="462"/>
      <c r="ADD156" s="462"/>
      <c r="ADE156" s="462"/>
      <c r="ADF156" s="462"/>
      <c r="ADG156" s="462"/>
      <c r="ADH156" s="462"/>
      <c r="ADI156" s="462"/>
      <c r="ADJ156" s="462"/>
      <c r="ADK156" s="462"/>
      <c r="ADL156" s="462"/>
      <c r="ADM156" s="462"/>
      <c r="ADN156" s="462"/>
      <c r="ADO156" s="462"/>
      <c r="ADP156" s="462"/>
      <c r="ADQ156" s="462"/>
      <c r="ADR156" s="462"/>
      <c r="ADS156" s="462"/>
      <c r="ADT156" s="462"/>
      <c r="ADU156" s="462"/>
      <c r="ADV156" s="462"/>
      <c r="ADW156" s="462"/>
      <c r="ADX156" s="462"/>
      <c r="ADY156" s="462"/>
      <c r="ADZ156" s="462"/>
      <c r="AEA156" s="462"/>
      <c r="AEB156" s="462"/>
      <c r="AEC156" s="462"/>
      <c r="AED156" s="462"/>
      <c r="AEE156" s="462"/>
      <c r="AEF156" s="462"/>
      <c r="AEG156" s="462"/>
      <c r="AEH156" s="462"/>
      <c r="AEI156" s="462"/>
      <c r="AEJ156" s="462"/>
      <c r="AEK156" s="462"/>
      <c r="AEL156" s="462"/>
      <c r="AEM156" s="462"/>
      <c r="AEN156" s="462"/>
      <c r="AEO156" s="462"/>
      <c r="AEP156" s="462"/>
      <c r="AEQ156" s="462"/>
      <c r="AER156" s="462"/>
      <c r="AES156" s="462"/>
      <c r="AET156" s="462"/>
      <c r="AEU156" s="462"/>
      <c r="AEV156" s="462"/>
      <c r="AEW156" s="462"/>
      <c r="AEX156" s="462"/>
      <c r="AEY156" s="462"/>
      <c r="AEZ156" s="462"/>
      <c r="AFA156" s="462"/>
      <c r="AFB156" s="462"/>
      <c r="AFC156" s="462"/>
      <c r="AFD156" s="462"/>
      <c r="AFE156" s="462"/>
      <c r="AFF156" s="462"/>
      <c r="AFG156" s="462"/>
      <c r="AFH156" s="462"/>
      <c r="AFI156" s="462"/>
      <c r="AFJ156" s="462"/>
      <c r="AFK156" s="462"/>
      <c r="AFL156" s="462"/>
      <c r="AFM156" s="462"/>
      <c r="AFN156" s="462"/>
      <c r="AFO156" s="462"/>
      <c r="AFP156" s="462"/>
      <c r="AFQ156" s="462"/>
      <c r="AFR156" s="462"/>
      <c r="AFS156" s="462"/>
      <c r="AFT156" s="462"/>
      <c r="AFU156" s="462"/>
    </row>
    <row r="157" spans="1:853" s="463" customFormat="1">
      <c r="A157" s="24"/>
      <c r="B157" s="21"/>
      <c r="C157" s="22" t="s">
        <v>1227</v>
      </c>
      <c r="D157" s="23"/>
      <c r="E157" s="362"/>
      <c r="F157" s="362"/>
      <c r="G157" s="362"/>
      <c r="H157" s="362"/>
      <c r="I157" s="362"/>
      <c r="J157" s="362"/>
      <c r="K157" s="362"/>
      <c r="L157" s="362"/>
      <c r="M157" s="362"/>
      <c r="N157" s="362"/>
      <c r="O157" s="362"/>
      <c r="P157" s="362"/>
      <c r="Q157" s="362"/>
      <c r="R157" s="362"/>
      <c r="S157" s="362"/>
      <c r="T157" s="362"/>
      <c r="U157" s="362"/>
      <c r="V157" s="362"/>
      <c r="W157" s="362"/>
      <c r="X157" s="362"/>
      <c r="Y157" s="362"/>
      <c r="Z157" s="362"/>
      <c r="AA157" s="362"/>
      <c r="AB157" s="362"/>
      <c r="AC157" s="362"/>
      <c r="AD157" s="362"/>
      <c r="AE157" s="362"/>
      <c r="AF157" s="362"/>
      <c r="AG157" s="362"/>
      <c r="AH157" s="362"/>
      <c r="AI157" s="362"/>
      <c r="AJ157" s="362"/>
      <c r="AK157" s="362"/>
      <c r="AL157" s="362"/>
      <c r="AM157" s="362"/>
      <c r="AN157" s="362"/>
      <c r="AO157" s="362"/>
      <c r="AP157" s="362"/>
      <c r="AQ157" s="362"/>
      <c r="AR157" s="362"/>
      <c r="AS157" s="362"/>
      <c r="AT157" s="362"/>
      <c r="AU157" s="362"/>
      <c r="AV157" s="362"/>
      <c r="AW157" s="362"/>
      <c r="AX157" s="362"/>
      <c r="AY157" s="362"/>
      <c r="AZ157" s="362"/>
      <c r="BA157" s="362"/>
      <c r="BB157" s="362"/>
      <c r="BC157" s="362"/>
      <c r="BD157" s="362"/>
      <c r="BE157" s="362"/>
      <c r="BF157" s="362"/>
      <c r="BG157" s="362"/>
      <c r="BH157" s="362"/>
      <c r="BI157" s="362"/>
      <c r="BJ157" s="362"/>
      <c r="BK157" s="362"/>
      <c r="BL157" s="362"/>
      <c r="BM157" s="362"/>
      <c r="BN157" s="362"/>
      <c r="BO157" s="460"/>
      <c r="BP157" s="460"/>
      <c r="BQ157" s="460"/>
      <c r="BR157" s="460"/>
      <c r="BS157" s="460"/>
      <c r="BT157" s="460"/>
      <c r="BU157" s="460"/>
      <c r="BV157" s="460"/>
      <c r="BW157" s="460"/>
      <c r="BX157" s="460"/>
      <c r="BY157" s="460"/>
      <c r="BZ157" s="460"/>
      <c r="CA157" s="460"/>
      <c r="CB157" s="460"/>
      <c r="CC157" s="460"/>
      <c r="CD157" s="460"/>
      <c r="CE157" s="460"/>
      <c r="CF157" s="460"/>
      <c r="CG157" s="460"/>
      <c r="CH157" s="460"/>
      <c r="CI157" s="460"/>
      <c r="CJ157" s="460"/>
      <c r="CK157" s="460"/>
      <c r="CL157" s="460"/>
      <c r="CM157" s="460"/>
      <c r="CN157" s="460"/>
      <c r="CO157" s="460"/>
      <c r="CP157" s="460"/>
      <c r="CQ157" s="460"/>
      <c r="CR157" s="460"/>
      <c r="CS157" s="460"/>
      <c r="CT157" s="460"/>
      <c r="CU157" s="460"/>
      <c r="CV157" s="460"/>
      <c r="CW157" s="460"/>
      <c r="CX157" s="460"/>
      <c r="CY157" s="460"/>
      <c r="CZ157" s="460"/>
      <c r="DA157" s="460"/>
      <c r="DB157" s="460"/>
      <c r="DC157" s="460"/>
      <c r="DD157" s="460"/>
      <c r="DE157" s="460"/>
      <c r="DF157" s="460"/>
      <c r="DG157" s="460"/>
      <c r="DH157" s="460"/>
      <c r="DI157" s="460"/>
      <c r="DJ157" s="460"/>
      <c r="DK157" s="460"/>
      <c r="DL157" s="460"/>
      <c r="DM157" s="460"/>
      <c r="DN157" s="460"/>
      <c r="DO157" s="460"/>
      <c r="DP157" s="460"/>
      <c r="DQ157" s="460"/>
      <c r="DR157" s="460"/>
      <c r="DS157" s="460"/>
      <c r="DT157" s="460"/>
      <c r="DU157" s="460"/>
      <c r="DV157" s="460"/>
      <c r="DW157" s="460"/>
      <c r="DX157" s="460"/>
      <c r="DY157" s="460"/>
      <c r="DZ157" s="460"/>
      <c r="EA157" s="460"/>
      <c r="EB157" s="460"/>
      <c r="EC157" s="460"/>
      <c r="ED157" s="460"/>
      <c r="EE157" s="460"/>
      <c r="EF157" s="460"/>
      <c r="EG157" s="460"/>
      <c r="EH157" s="460"/>
      <c r="EI157" s="460"/>
      <c r="EJ157" s="460"/>
      <c r="EK157" s="460"/>
      <c r="EL157" s="460"/>
      <c r="EM157" s="460"/>
      <c r="EN157" s="460"/>
      <c r="EO157" s="460"/>
      <c r="EP157" s="460"/>
      <c r="EQ157" s="460"/>
      <c r="ER157" s="460"/>
      <c r="ES157" s="460"/>
      <c r="ET157" s="460"/>
      <c r="EU157" s="460"/>
      <c r="EV157" s="460"/>
      <c r="EW157" s="460"/>
      <c r="EX157" s="460"/>
      <c r="EY157" s="460"/>
      <c r="EZ157" s="460"/>
      <c r="FA157" s="460"/>
      <c r="FB157" s="460"/>
      <c r="FC157" s="460"/>
      <c r="FD157" s="460"/>
      <c r="FE157" s="460"/>
      <c r="FF157" s="460"/>
      <c r="FG157" s="460"/>
      <c r="FH157" s="460"/>
      <c r="FI157" s="460"/>
      <c r="FJ157" s="460"/>
      <c r="FK157" s="460"/>
      <c r="FL157" s="460"/>
      <c r="FM157" s="460"/>
      <c r="FN157" s="460"/>
      <c r="FO157" s="460"/>
      <c r="FP157" s="460"/>
      <c r="FQ157" s="460"/>
      <c r="FR157" s="460"/>
      <c r="FS157" s="460"/>
      <c r="FT157" s="460"/>
      <c r="FU157" s="460"/>
      <c r="FV157" s="460"/>
      <c r="FW157" s="460"/>
      <c r="FX157" s="460"/>
      <c r="FY157" s="460"/>
      <c r="FZ157" s="460"/>
      <c r="GA157" s="460"/>
      <c r="GB157" s="460"/>
      <c r="GC157" s="460"/>
      <c r="GD157" s="460"/>
      <c r="GE157" s="460"/>
      <c r="GF157" s="460"/>
      <c r="GG157" s="460"/>
      <c r="GH157" s="460"/>
      <c r="GI157" s="460"/>
      <c r="GJ157" s="460"/>
      <c r="GK157" s="460"/>
      <c r="GL157" s="460"/>
      <c r="GM157" s="460"/>
      <c r="GN157" s="460"/>
      <c r="GO157" s="460"/>
      <c r="GP157" s="460"/>
      <c r="GQ157" s="460"/>
      <c r="GR157" s="460"/>
      <c r="GS157" s="460"/>
      <c r="GT157" s="460"/>
      <c r="GU157" s="460"/>
      <c r="GV157" s="460"/>
      <c r="GW157" s="460"/>
      <c r="GX157" s="460"/>
      <c r="GY157" s="460"/>
      <c r="GZ157" s="460"/>
      <c r="HA157" s="460"/>
      <c r="HB157" s="460"/>
      <c r="HC157" s="460"/>
      <c r="HD157" s="460"/>
      <c r="HE157" s="460"/>
      <c r="HF157" s="460"/>
      <c r="HG157" s="460"/>
      <c r="HH157" s="460"/>
      <c r="HI157" s="460"/>
      <c r="HJ157" s="460"/>
      <c r="HK157" s="460"/>
      <c r="HL157" s="460"/>
      <c r="HM157" s="460"/>
      <c r="HN157" s="460"/>
      <c r="HO157" s="460"/>
      <c r="HP157" s="460"/>
      <c r="HQ157" s="460"/>
      <c r="HR157" s="460"/>
      <c r="HS157" s="460"/>
      <c r="HT157" s="460"/>
      <c r="HU157" s="460"/>
      <c r="HV157" s="460"/>
      <c r="HW157" s="460"/>
      <c r="HX157" s="460"/>
      <c r="HY157" s="460"/>
      <c r="HZ157" s="460"/>
      <c r="IA157" s="460"/>
      <c r="IB157" s="460"/>
      <c r="IC157" s="460"/>
      <c r="ID157" s="460"/>
      <c r="IE157" s="460"/>
      <c r="IF157" s="460"/>
      <c r="IG157" s="460"/>
      <c r="IH157" s="460"/>
      <c r="II157" s="460"/>
      <c r="IJ157" s="460"/>
      <c r="IK157" s="460"/>
      <c r="IL157" s="460"/>
      <c r="IM157" s="460"/>
      <c r="IN157" s="460"/>
      <c r="IO157" s="460"/>
      <c r="IP157" s="460"/>
      <c r="IQ157" s="460"/>
      <c r="IR157" s="460"/>
      <c r="IS157" s="460"/>
      <c r="IT157" s="460"/>
      <c r="IU157" s="460"/>
      <c r="IV157" s="460"/>
      <c r="IW157" s="460"/>
      <c r="IX157" s="460"/>
      <c r="IY157" s="460"/>
      <c r="IZ157" s="460"/>
      <c r="JA157" s="460"/>
      <c r="JB157" s="460"/>
      <c r="JC157" s="460"/>
      <c r="JD157" s="460"/>
      <c r="JE157" s="460"/>
      <c r="JF157" s="460"/>
      <c r="JG157" s="460"/>
      <c r="JH157" s="460"/>
      <c r="JI157" s="460"/>
      <c r="JJ157" s="460"/>
      <c r="JK157" s="460"/>
      <c r="JL157" s="460"/>
      <c r="JM157" s="460"/>
      <c r="JN157" s="460"/>
      <c r="JO157" s="460"/>
      <c r="JP157" s="460"/>
      <c r="JQ157" s="460"/>
      <c r="JR157" s="460"/>
      <c r="JS157" s="460"/>
      <c r="JT157" s="460"/>
      <c r="JU157" s="460"/>
      <c r="JV157" s="460"/>
      <c r="JW157" s="460"/>
      <c r="JX157" s="460"/>
      <c r="JY157" s="460"/>
      <c r="JZ157" s="460"/>
      <c r="KA157" s="460"/>
      <c r="KB157" s="460"/>
      <c r="KC157" s="460"/>
      <c r="KD157" s="460"/>
      <c r="KE157" s="460"/>
      <c r="KF157" s="460"/>
      <c r="KG157" s="460"/>
      <c r="KH157" s="460"/>
      <c r="KI157" s="460"/>
      <c r="KJ157" s="460"/>
      <c r="KK157" s="460"/>
      <c r="KL157" s="460"/>
      <c r="KM157" s="460"/>
      <c r="KN157" s="460"/>
      <c r="KO157" s="460"/>
      <c r="KP157" s="460"/>
      <c r="KQ157" s="460"/>
      <c r="KR157" s="460"/>
      <c r="KS157" s="460"/>
      <c r="KT157" s="460"/>
      <c r="KU157" s="460"/>
      <c r="KV157" s="460"/>
      <c r="KW157" s="460"/>
      <c r="KX157" s="460"/>
      <c r="KY157" s="460"/>
      <c r="KZ157" s="460"/>
      <c r="LA157" s="460"/>
      <c r="LB157" s="460"/>
      <c r="LC157" s="460"/>
      <c r="LD157" s="460"/>
      <c r="LE157" s="460"/>
      <c r="LF157" s="460"/>
      <c r="LG157" s="460"/>
      <c r="LH157" s="460"/>
      <c r="LI157" s="460"/>
      <c r="LJ157" s="460"/>
      <c r="LK157" s="460"/>
      <c r="LL157" s="460"/>
      <c r="LM157" s="460"/>
      <c r="LN157" s="460"/>
      <c r="LO157" s="460"/>
      <c r="LP157" s="460"/>
      <c r="LQ157" s="460"/>
      <c r="LR157" s="460"/>
      <c r="LS157" s="460"/>
      <c r="LT157" s="460"/>
      <c r="LU157" s="460"/>
      <c r="LV157" s="460"/>
      <c r="LW157" s="460"/>
      <c r="LX157" s="460"/>
      <c r="LY157" s="460"/>
      <c r="LZ157" s="460"/>
      <c r="MA157" s="460"/>
      <c r="MB157" s="460"/>
      <c r="MC157" s="460"/>
      <c r="MD157" s="460"/>
      <c r="ME157" s="460"/>
      <c r="MF157" s="460"/>
      <c r="MG157" s="460"/>
      <c r="MH157" s="460"/>
      <c r="MI157" s="460"/>
      <c r="MJ157" s="460"/>
      <c r="MK157" s="460"/>
      <c r="ML157" s="460"/>
      <c r="MM157" s="460"/>
      <c r="MN157" s="460"/>
      <c r="MO157" s="460"/>
      <c r="MP157" s="460"/>
      <c r="MQ157" s="460"/>
      <c r="MR157" s="460"/>
      <c r="MS157" s="460"/>
      <c r="MT157" s="460"/>
      <c r="MU157" s="460"/>
      <c r="MV157" s="460"/>
      <c r="MW157" s="460"/>
      <c r="MX157" s="460"/>
      <c r="MY157" s="460"/>
      <c r="MZ157" s="460"/>
      <c r="NA157" s="460"/>
      <c r="NB157" s="460"/>
      <c r="NC157" s="460"/>
      <c r="ND157" s="460"/>
      <c r="NE157" s="460"/>
      <c r="NF157" s="460"/>
      <c r="NG157" s="460"/>
      <c r="NH157" s="460"/>
      <c r="NI157" s="460"/>
      <c r="NJ157" s="460"/>
      <c r="NK157" s="460"/>
      <c r="NL157" s="460"/>
      <c r="NM157" s="460"/>
      <c r="NN157" s="460"/>
      <c r="NO157" s="460"/>
      <c r="NP157" s="460"/>
      <c r="NQ157" s="460"/>
      <c r="NR157" s="460"/>
      <c r="NS157" s="460"/>
      <c r="NT157" s="460"/>
      <c r="NU157" s="460"/>
      <c r="NV157" s="460"/>
      <c r="NW157" s="460"/>
      <c r="NX157" s="460"/>
      <c r="NY157" s="460"/>
      <c r="NZ157" s="460"/>
      <c r="OA157" s="460"/>
      <c r="OB157" s="460"/>
      <c r="OC157" s="460"/>
      <c r="OD157" s="460"/>
      <c r="OE157" s="460"/>
      <c r="OF157" s="460"/>
      <c r="OG157" s="460"/>
      <c r="OH157" s="460"/>
      <c r="OI157" s="460"/>
      <c r="OJ157" s="460"/>
      <c r="OK157" s="460"/>
      <c r="OL157" s="460"/>
      <c r="OM157" s="460"/>
      <c r="ON157" s="460"/>
      <c r="OO157" s="460"/>
      <c r="OP157" s="460"/>
      <c r="OQ157" s="460"/>
      <c r="OR157" s="460"/>
      <c r="OS157" s="460"/>
      <c r="OT157" s="460"/>
      <c r="OU157" s="460"/>
      <c r="OV157" s="460"/>
      <c r="OW157" s="460"/>
      <c r="OX157" s="460"/>
      <c r="OY157" s="460"/>
      <c r="OZ157" s="460"/>
      <c r="PA157" s="460"/>
      <c r="PB157" s="460"/>
      <c r="PC157" s="460"/>
      <c r="PD157" s="460"/>
      <c r="PE157" s="460"/>
      <c r="PF157" s="460"/>
      <c r="PG157" s="460"/>
      <c r="PH157" s="460"/>
      <c r="PI157" s="460"/>
      <c r="PJ157" s="460"/>
      <c r="PK157" s="460"/>
      <c r="PL157" s="460"/>
      <c r="PM157" s="460"/>
      <c r="PN157" s="460"/>
      <c r="PO157" s="460"/>
      <c r="PP157" s="460"/>
      <c r="PQ157" s="460"/>
      <c r="PR157" s="460"/>
      <c r="PS157" s="460"/>
      <c r="PT157" s="460"/>
      <c r="PU157" s="460"/>
      <c r="PV157" s="460"/>
      <c r="PW157" s="460"/>
      <c r="PX157" s="460"/>
      <c r="PY157" s="460"/>
      <c r="PZ157" s="460"/>
      <c r="QA157" s="460"/>
      <c r="QB157" s="460"/>
      <c r="QC157" s="460"/>
      <c r="QD157" s="460"/>
      <c r="QE157" s="460"/>
      <c r="QF157" s="460"/>
      <c r="QG157" s="460"/>
      <c r="QH157" s="460"/>
      <c r="QI157" s="460"/>
      <c r="QJ157" s="460"/>
      <c r="QK157" s="460"/>
      <c r="QL157" s="460"/>
      <c r="QM157" s="460"/>
      <c r="QN157" s="460"/>
      <c r="QO157" s="460"/>
      <c r="QP157" s="460"/>
      <c r="QQ157" s="460"/>
      <c r="QR157" s="460"/>
      <c r="QS157" s="460"/>
      <c r="QT157" s="460"/>
      <c r="QU157" s="460"/>
      <c r="QV157" s="460"/>
      <c r="QW157" s="460"/>
      <c r="QX157" s="460"/>
      <c r="QY157" s="460"/>
      <c r="QZ157" s="460"/>
      <c r="RA157" s="460"/>
      <c r="RB157" s="460"/>
      <c r="RC157" s="460"/>
      <c r="RD157" s="460"/>
      <c r="RE157" s="460"/>
      <c r="RF157" s="460"/>
      <c r="RG157" s="460"/>
      <c r="RH157" s="460"/>
      <c r="RI157" s="460"/>
      <c r="RJ157" s="460"/>
      <c r="RK157" s="460"/>
      <c r="RL157" s="460"/>
      <c r="RM157" s="460"/>
      <c r="RN157" s="460"/>
      <c r="RO157" s="460"/>
      <c r="RP157" s="460"/>
      <c r="RQ157" s="460"/>
      <c r="RR157" s="460"/>
      <c r="RS157" s="460"/>
      <c r="RT157" s="460"/>
      <c r="RU157" s="460"/>
      <c r="RV157" s="460"/>
      <c r="RW157" s="460"/>
      <c r="RX157" s="460"/>
      <c r="RY157" s="460"/>
      <c r="RZ157" s="460"/>
      <c r="SA157" s="460"/>
      <c r="SB157" s="460"/>
      <c r="SC157" s="460"/>
      <c r="SD157" s="460"/>
      <c r="SE157" s="460"/>
      <c r="SF157" s="460"/>
      <c r="SG157" s="460"/>
      <c r="SH157" s="460"/>
      <c r="SI157" s="460"/>
      <c r="SJ157" s="460"/>
      <c r="SK157" s="460"/>
      <c r="SL157" s="460"/>
      <c r="SM157" s="460"/>
      <c r="SN157" s="460"/>
      <c r="SO157" s="460"/>
      <c r="SP157" s="460"/>
      <c r="SQ157" s="460"/>
      <c r="SR157" s="460"/>
      <c r="SS157" s="460"/>
      <c r="ST157" s="460"/>
      <c r="SU157" s="460"/>
      <c r="SV157" s="460"/>
      <c r="SW157" s="460"/>
      <c r="SX157" s="460"/>
      <c r="SY157" s="460"/>
      <c r="SZ157" s="460"/>
      <c r="TA157" s="460"/>
      <c r="TB157" s="460"/>
      <c r="TC157" s="460"/>
      <c r="TD157" s="460"/>
      <c r="TE157" s="460"/>
      <c r="TF157" s="460"/>
      <c r="TG157" s="460"/>
      <c r="TH157" s="460"/>
      <c r="TI157" s="460"/>
      <c r="TJ157" s="460"/>
      <c r="TK157" s="460"/>
      <c r="TL157" s="460"/>
      <c r="TM157" s="460"/>
      <c r="TN157" s="460"/>
      <c r="TO157" s="460"/>
      <c r="TP157" s="460"/>
      <c r="TQ157" s="460"/>
      <c r="TR157" s="460"/>
      <c r="TS157" s="460"/>
      <c r="TT157" s="460"/>
      <c r="TU157" s="460"/>
      <c r="TV157" s="460"/>
      <c r="TW157" s="460"/>
      <c r="TX157" s="460"/>
      <c r="TY157" s="460"/>
      <c r="TZ157" s="460"/>
      <c r="UA157" s="460"/>
      <c r="UB157" s="460"/>
      <c r="UC157" s="460"/>
      <c r="UD157" s="460"/>
      <c r="UE157" s="460"/>
      <c r="UF157" s="460"/>
      <c r="UG157" s="460"/>
      <c r="UH157" s="460"/>
      <c r="UI157" s="460"/>
      <c r="UJ157" s="460"/>
      <c r="UK157" s="460"/>
      <c r="UL157" s="460"/>
      <c r="UM157" s="460"/>
      <c r="UN157" s="460"/>
      <c r="UO157" s="460"/>
      <c r="UP157" s="460"/>
      <c r="UQ157" s="460"/>
      <c r="UR157" s="460"/>
      <c r="US157" s="460"/>
      <c r="UT157" s="460"/>
      <c r="UU157" s="460"/>
      <c r="UV157" s="460"/>
      <c r="UW157" s="460"/>
      <c r="UX157" s="460"/>
      <c r="UY157" s="460"/>
      <c r="UZ157" s="460"/>
      <c r="VA157" s="460"/>
      <c r="VB157" s="460"/>
      <c r="VC157" s="460"/>
      <c r="VD157" s="460"/>
      <c r="VE157" s="460"/>
      <c r="VF157" s="460"/>
      <c r="VG157" s="460"/>
      <c r="VH157" s="460"/>
      <c r="VI157" s="460"/>
      <c r="VJ157" s="460"/>
      <c r="VK157" s="460"/>
      <c r="VL157" s="460"/>
      <c r="VM157" s="460"/>
      <c r="VN157" s="460"/>
      <c r="VO157" s="460"/>
      <c r="VP157" s="460"/>
      <c r="VQ157" s="460"/>
      <c r="VR157" s="460"/>
      <c r="VS157" s="460"/>
      <c r="VT157" s="460"/>
      <c r="VU157" s="460"/>
      <c r="VV157" s="460"/>
      <c r="VW157" s="460"/>
      <c r="VX157" s="460"/>
      <c r="VY157" s="460"/>
      <c r="VZ157" s="460"/>
      <c r="WA157" s="460"/>
      <c r="WB157" s="460"/>
      <c r="WC157" s="460"/>
      <c r="WD157" s="460"/>
      <c r="WE157" s="460"/>
      <c r="WF157" s="460"/>
      <c r="WG157" s="460"/>
      <c r="WH157" s="460"/>
      <c r="WI157" s="460"/>
      <c r="WJ157" s="460"/>
      <c r="WK157" s="460"/>
      <c r="WL157" s="460"/>
      <c r="WM157" s="460"/>
      <c r="WN157" s="460"/>
      <c r="WO157" s="460"/>
      <c r="WP157" s="460"/>
      <c r="WQ157" s="460"/>
      <c r="WR157" s="460"/>
      <c r="WS157" s="460"/>
      <c r="WT157" s="460"/>
      <c r="WU157" s="460"/>
      <c r="WV157" s="460"/>
      <c r="WW157" s="460"/>
      <c r="WX157" s="460"/>
      <c r="WY157" s="460"/>
      <c r="WZ157" s="460"/>
      <c r="XA157" s="460"/>
      <c r="XB157" s="460"/>
      <c r="XC157" s="460"/>
      <c r="XD157" s="460"/>
      <c r="XE157" s="460"/>
      <c r="XF157" s="460"/>
      <c r="XG157" s="460"/>
      <c r="XH157" s="460"/>
      <c r="XI157" s="460"/>
      <c r="XJ157" s="460"/>
      <c r="XK157" s="460"/>
      <c r="XL157" s="460"/>
      <c r="XM157" s="460"/>
      <c r="XN157" s="460"/>
      <c r="XO157" s="460"/>
      <c r="XP157" s="460"/>
      <c r="XQ157" s="460"/>
      <c r="XR157" s="460"/>
      <c r="XS157" s="460"/>
      <c r="XT157" s="460"/>
      <c r="XU157" s="460"/>
      <c r="XV157" s="460"/>
      <c r="XW157" s="460"/>
      <c r="XX157" s="460"/>
      <c r="XY157" s="460"/>
      <c r="XZ157" s="460"/>
      <c r="YA157" s="460"/>
      <c r="YB157" s="460"/>
      <c r="YC157" s="460"/>
      <c r="YD157" s="460"/>
      <c r="YE157" s="460"/>
      <c r="YF157" s="460"/>
      <c r="YG157" s="460"/>
      <c r="YH157" s="460"/>
      <c r="YI157" s="460"/>
      <c r="YJ157" s="460"/>
      <c r="YK157" s="460"/>
      <c r="YL157" s="460"/>
      <c r="YM157" s="460"/>
      <c r="YN157" s="460"/>
      <c r="YO157" s="460"/>
      <c r="YP157" s="460"/>
      <c r="YQ157" s="460"/>
      <c r="YR157" s="460"/>
      <c r="YS157" s="460"/>
      <c r="YT157" s="460"/>
      <c r="YU157" s="460"/>
      <c r="YV157" s="460"/>
      <c r="YW157" s="460"/>
      <c r="YX157" s="460"/>
      <c r="YY157" s="460"/>
      <c r="YZ157" s="460"/>
      <c r="ZA157" s="460"/>
      <c r="ZB157" s="460"/>
      <c r="ZC157" s="460"/>
      <c r="ZD157" s="460"/>
      <c r="ZE157" s="460"/>
      <c r="ZF157" s="460"/>
      <c r="ZG157" s="460"/>
      <c r="ZH157" s="460"/>
      <c r="ZI157" s="460"/>
      <c r="ZJ157" s="460"/>
      <c r="ZK157" s="460"/>
      <c r="ZL157" s="460"/>
      <c r="ZM157" s="460"/>
      <c r="ZN157" s="460"/>
      <c r="ZO157" s="460"/>
      <c r="ZP157" s="460"/>
      <c r="ZQ157" s="460"/>
      <c r="ZR157" s="460"/>
      <c r="ZS157" s="460"/>
      <c r="ZT157" s="460"/>
      <c r="ZU157" s="460"/>
      <c r="ZV157" s="460"/>
      <c r="ZW157" s="460"/>
      <c r="ZX157" s="460"/>
      <c r="ZY157" s="460"/>
      <c r="ZZ157" s="460"/>
      <c r="AAA157" s="460"/>
      <c r="AAB157" s="460"/>
      <c r="AAC157" s="460"/>
      <c r="AAD157" s="460"/>
      <c r="AAE157" s="460"/>
      <c r="AAF157" s="460"/>
      <c r="AAG157" s="460"/>
      <c r="AAH157" s="460"/>
      <c r="AAI157" s="460"/>
      <c r="AAJ157" s="460"/>
      <c r="AAK157" s="460"/>
      <c r="AAL157" s="460"/>
      <c r="AAM157" s="460"/>
      <c r="AAN157" s="460"/>
      <c r="AAO157" s="460"/>
      <c r="AAP157" s="460"/>
      <c r="AAQ157" s="460"/>
      <c r="AAR157" s="460"/>
      <c r="AAS157" s="460"/>
      <c r="AAT157" s="460"/>
      <c r="AAU157" s="460"/>
      <c r="AAV157" s="460"/>
      <c r="AAW157" s="460"/>
      <c r="AAX157" s="460"/>
      <c r="AAY157" s="460"/>
      <c r="AAZ157" s="460"/>
      <c r="ABA157" s="460"/>
      <c r="ABB157" s="460"/>
      <c r="ABC157" s="460"/>
      <c r="ABD157" s="460"/>
      <c r="ABE157" s="460"/>
      <c r="ABF157" s="460"/>
      <c r="ABG157" s="460"/>
      <c r="ABH157" s="460"/>
      <c r="ABI157" s="460"/>
      <c r="ABJ157" s="460"/>
      <c r="ABK157" s="460"/>
      <c r="ABL157" s="460"/>
      <c r="ABM157" s="460"/>
      <c r="ABN157" s="460"/>
      <c r="ABO157" s="460"/>
      <c r="ABP157" s="460"/>
      <c r="ABQ157" s="460"/>
      <c r="ABR157" s="460"/>
      <c r="ABS157" s="460"/>
      <c r="ABT157" s="460"/>
      <c r="ABU157" s="460"/>
      <c r="ABV157" s="460"/>
      <c r="ABW157" s="460"/>
      <c r="ABX157" s="460"/>
      <c r="ABY157" s="460"/>
      <c r="ABZ157" s="460"/>
      <c r="ACA157" s="460"/>
      <c r="ACB157" s="460"/>
      <c r="ACC157" s="460"/>
      <c r="ACD157" s="460"/>
      <c r="ACE157" s="460"/>
      <c r="ACF157" s="460"/>
      <c r="ACG157" s="460"/>
      <c r="ACH157" s="460"/>
      <c r="ACI157" s="460"/>
      <c r="ACJ157" s="460"/>
      <c r="ACK157" s="460"/>
      <c r="ACL157" s="460"/>
      <c r="ACM157" s="460"/>
      <c r="ACN157" s="460"/>
      <c r="ACO157" s="460"/>
      <c r="ACP157" s="460"/>
      <c r="ACQ157" s="460"/>
      <c r="ACR157" s="460"/>
      <c r="ACS157" s="460"/>
      <c r="ACT157" s="460"/>
      <c r="ACU157" s="460"/>
      <c r="ACV157" s="460"/>
      <c r="ACW157" s="460"/>
      <c r="ACX157" s="460"/>
      <c r="ACY157" s="460"/>
      <c r="ACZ157" s="460"/>
      <c r="ADA157" s="460"/>
      <c r="ADB157" s="460"/>
      <c r="ADC157" s="460"/>
      <c r="ADD157" s="460"/>
      <c r="ADE157" s="460"/>
      <c r="ADF157" s="460"/>
      <c r="ADG157" s="460"/>
      <c r="ADH157" s="460"/>
      <c r="ADI157" s="460"/>
      <c r="ADJ157" s="460"/>
      <c r="ADK157" s="460"/>
      <c r="ADL157" s="460"/>
      <c r="ADM157" s="460"/>
      <c r="ADN157" s="460"/>
      <c r="ADO157" s="460"/>
      <c r="ADP157" s="460"/>
      <c r="ADQ157" s="460"/>
      <c r="ADR157" s="460"/>
      <c r="ADS157" s="460"/>
      <c r="ADT157" s="460"/>
      <c r="ADU157" s="460"/>
      <c r="ADV157" s="460"/>
      <c r="ADW157" s="460"/>
      <c r="ADX157" s="460"/>
      <c r="ADY157" s="460"/>
      <c r="ADZ157" s="460"/>
      <c r="AEA157" s="460"/>
      <c r="AEB157" s="460"/>
      <c r="AEC157" s="460"/>
      <c r="AED157" s="460"/>
      <c r="AEE157" s="460"/>
      <c r="AEF157" s="460"/>
      <c r="AEG157" s="460"/>
      <c r="AEH157" s="460"/>
      <c r="AEI157" s="460"/>
      <c r="AEJ157" s="460"/>
      <c r="AEK157" s="460"/>
      <c r="AEL157" s="460"/>
      <c r="AEM157" s="460"/>
      <c r="AEN157" s="460"/>
      <c r="AEO157" s="460"/>
      <c r="AEP157" s="460"/>
      <c r="AEQ157" s="460"/>
      <c r="AER157" s="460"/>
      <c r="AES157" s="460"/>
      <c r="AET157" s="460"/>
      <c r="AEU157" s="460"/>
      <c r="AEV157" s="460"/>
      <c r="AEW157" s="460"/>
      <c r="AEX157" s="460"/>
      <c r="AEY157" s="460"/>
      <c r="AEZ157" s="460"/>
      <c r="AFA157" s="460"/>
      <c r="AFB157" s="460"/>
      <c r="AFC157" s="460"/>
      <c r="AFD157" s="460"/>
      <c r="AFE157" s="460"/>
      <c r="AFF157" s="460"/>
      <c r="AFG157" s="460"/>
      <c r="AFH157" s="460"/>
      <c r="AFI157" s="460"/>
      <c r="AFJ157" s="460"/>
      <c r="AFK157" s="460"/>
      <c r="AFL157" s="460"/>
      <c r="AFM157" s="460"/>
      <c r="AFN157" s="460"/>
      <c r="AFO157" s="460"/>
      <c r="AFP157" s="460"/>
      <c r="AFQ157" s="460"/>
      <c r="AFR157" s="460"/>
      <c r="AFS157" s="460"/>
      <c r="AFT157" s="460"/>
      <c r="AFU157" s="460"/>
    </row>
    <row r="158" spans="1:853" s="476" customFormat="1">
      <c r="A158" s="155"/>
      <c r="B158" s="158">
        <v>2.8</v>
      </c>
      <c r="C158" s="159" t="s">
        <v>49</v>
      </c>
      <c r="D158" s="160"/>
      <c r="E158" s="157">
        <f t="shared" ref="E158:J158" si="108">SUM(E159:E160)</f>
        <v>0</v>
      </c>
      <c r="F158" s="157">
        <f t="shared" si="108"/>
        <v>0</v>
      </c>
      <c r="G158" s="157">
        <f>SUM(G159:G160)</f>
        <v>0</v>
      </c>
      <c r="H158" s="157">
        <f>SUM(H159:H160)</f>
        <v>0</v>
      </c>
      <c r="I158" s="157">
        <f t="shared" si="108"/>
        <v>0</v>
      </c>
      <c r="J158" s="157">
        <f t="shared" si="108"/>
        <v>0</v>
      </c>
      <c r="K158" s="157">
        <f>SUM(K159:K160)</f>
        <v>0</v>
      </c>
      <c r="L158" s="157">
        <f>SUM(L159:L160)</f>
        <v>0</v>
      </c>
      <c r="M158" s="157">
        <f t="shared" ref="M158:BN158" si="109">SUM(M159:M160)</f>
        <v>0</v>
      </c>
      <c r="N158" s="157">
        <f t="shared" si="109"/>
        <v>0</v>
      </c>
      <c r="O158" s="157">
        <f t="shared" si="109"/>
        <v>0</v>
      </c>
      <c r="P158" s="157">
        <f t="shared" si="109"/>
        <v>0</v>
      </c>
      <c r="Q158" s="157">
        <f t="shared" si="109"/>
        <v>0</v>
      </c>
      <c r="R158" s="157">
        <f t="shared" si="109"/>
        <v>0</v>
      </c>
      <c r="S158" s="157">
        <f t="shared" si="109"/>
        <v>0</v>
      </c>
      <c r="T158" s="157">
        <f t="shared" si="109"/>
        <v>0</v>
      </c>
      <c r="U158" s="157">
        <f t="shared" si="109"/>
        <v>0</v>
      </c>
      <c r="V158" s="157">
        <f t="shared" si="109"/>
        <v>0</v>
      </c>
      <c r="W158" s="157">
        <f>SUM(W159:W160)</f>
        <v>0</v>
      </c>
      <c r="X158" s="157">
        <f>SUM(X159:X160)</f>
        <v>0</v>
      </c>
      <c r="Y158" s="157">
        <f>SUM(Y159:Y160)</f>
        <v>0</v>
      </c>
      <c r="Z158" s="157">
        <f>SUM(Z159:Z160)</f>
        <v>0</v>
      </c>
      <c r="AA158" s="157">
        <f t="shared" si="109"/>
        <v>0</v>
      </c>
      <c r="AB158" s="157">
        <f t="shared" si="109"/>
        <v>0</v>
      </c>
      <c r="AC158" s="157">
        <f>SUM(AC159:AC160)</f>
        <v>0</v>
      </c>
      <c r="AD158" s="157">
        <f>SUM(AD159:AD160)</f>
        <v>0</v>
      </c>
      <c r="AE158" s="157">
        <f t="shared" si="109"/>
        <v>0</v>
      </c>
      <c r="AF158" s="157">
        <f t="shared" si="109"/>
        <v>0</v>
      </c>
      <c r="AG158" s="157">
        <f t="shared" si="109"/>
        <v>0</v>
      </c>
      <c r="AH158" s="157">
        <f t="shared" si="109"/>
        <v>0</v>
      </c>
      <c r="AI158" s="157">
        <f t="shared" si="109"/>
        <v>0</v>
      </c>
      <c r="AJ158" s="157">
        <f t="shared" si="109"/>
        <v>0</v>
      </c>
      <c r="AK158" s="157">
        <f t="shared" si="109"/>
        <v>0</v>
      </c>
      <c r="AL158" s="157">
        <f t="shared" si="109"/>
        <v>0</v>
      </c>
      <c r="AM158" s="157">
        <f t="shared" si="109"/>
        <v>0</v>
      </c>
      <c r="AN158" s="157">
        <f t="shared" si="109"/>
        <v>0</v>
      </c>
      <c r="AO158" s="157">
        <f t="shared" si="109"/>
        <v>0</v>
      </c>
      <c r="AP158" s="157">
        <f t="shared" si="109"/>
        <v>0</v>
      </c>
      <c r="AQ158" s="157">
        <v>0</v>
      </c>
      <c r="AR158" s="157">
        <f t="shared" si="109"/>
        <v>0</v>
      </c>
      <c r="AS158" s="157">
        <f t="shared" si="109"/>
        <v>0</v>
      </c>
      <c r="AT158" s="157">
        <f t="shared" si="109"/>
        <v>0</v>
      </c>
      <c r="AU158" s="157">
        <f t="shared" si="109"/>
        <v>0</v>
      </c>
      <c r="AV158" s="157">
        <f t="shared" si="109"/>
        <v>0</v>
      </c>
      <c r="AW158" s="157">
        <f t="shared" si="109"/>
        <v>0</v>
      </c>
      <c r="AX158" s="157">
        <f t="shared" si="109"/>
        <v>0</v>
      </c>
      <c r="AY158" s="157">
        <f t="shared" si="109"/>
        <v>0</v>
      </c>
      <c r="AZ158" s="157">
        <f t="shared" si="109"/>
        <v>0</v>
      </c>
      <c r="BA158" s="157">
        <f t="shared" si="109"/>
        <v>0</v>
      </c>
      <c r="BB158" s="157">
        <f t="shared" si="109"/>
        <v>0</v>
      </c>
      <c r="BC158" s="157">
        <f t="shared" si="109"/>
        <v>0</v>
      </c>
      <c r="BD158" s="157">
        <f t="shared" si="109"/>
        <v>0</v>
      </c>
      <c r="BE158" s="157">
        <f t="shared" si="109"/>
        <v>0</v>
      </c>
      <c r="BF158" s="157">
        <f t="shared" si="109"/>
        <v>0</v>
      </c>
      <c r="BG158" s="157">
        <f t="shared" si="109"/>
        <v>0</v>
      </c>
      <c r="BH158" s="157">
        <f t="shared" si="109"/>
        <v>0</v>
      </c>
      <c r="BI158" s="157">
        <f t="shared" si="109"/>
        <v>0</v>
      </c>
      <c r="BJ158" s="157">
        <f t="shared" si="109"/>
        <v>0</v>
      </c>
      <c r="BK158" s="157">
        <f t="shared" si="109"/>
        <v>0</v>
      </c>
      <c r="BL158" s="157">
        <f t="shared" si="109"/>
        <v>0</v>
      </c>
      <c r="BM158" s="157">
        <f t="shared" si="109"/>
        <v>0</v>
      </c>
      <c r="BN158" s="157">
        <f t="shared" si="109"/>
        <v>0</v>
      </c>
      <c r="BO158" s="460"/>
      <c r="BP158" s="460"/>
      <c r="BQ158" s="460"/>
      <c r="BR158" s="460"/>
      <c r="BS158" s="460"/>
      <c r="BT158" s="460"/>
      <c r="BU158" s="460"/>
      <c r="BV158" s="460"/>
      <c r="BW158" s="460"/>
      <c r="BX158" s="460"/>
      <c r="BY158" s="460"/>
      <c r="BZ158" s="460"/>
      <c r="CA158" s="460"/>
      <c r="CB158" s="460"/>
      <c r="CC158" s="460"/>
      <c r="CD158" s="460"/>
      <c r="CE158" s="460"/>
      <c r="CF158" s="460"/>
      <c r="CG158" s="460"/>
      <c r="CH158" s="460"/>
      <c r="CI158" s="460"/>
      <c r="CJ158" s="460"/>
      <c r="CK158" s="460"/>
      <c r="CL158" s="460"/>
      <c r="CM158" s="460"/>
      <c r="CN158" s="460"/>
      <c r="CO158" s="460"/>
      <c r="CP158" s="460"/>
      <c r="CQ158" s="460"/>
      <c r="CR158" s="460"/>
      <c r="CS158" s="460"/>
      <c r="CT158" s="460"/>
      <c r="CU158" s="460"/>
      <c r="CV158" s="460"/>
      <c r="CW158" s="460"/>
      <c r="CX158" s="460"/>
      <c r="CY158" s="460"/>
      <c r="CZ158" s="460"/>
      <c r="DA158" s="460"/>
      <c r="DB158" s="460"/>
      <c r="DC158" s="460"/>
      <c r="DD158" s="460"/>
      <c r="DE158" s="460"/>
      <c r="DF158" s="460"/>
      <c r="DG158" s="460"/>
      <c r="DH158" s="460"/>
      <c r="DI158" s="460"/>
      <c r="DJ158" s="460"/>
      <c r="DK158" s="460"/>
      <c r="DL158" s="460"/>
      <c r="DM158" s="460"/>
      <c r="DN158" s="460"/>
      <c r="DO158" s="460"/>
      <c r="DP158" s="460"/>
      <c r="DQ158" s="460"/>
      <c r="DR158" s="460"/>
      <c r="DS158" s="460"/>
      <c r="DT158" s="460"/>
      <c r="DU158" s="460"/>
      <c r="DV158" s="460"/>
      <c r="DW158" s="460"/>
      <c r="DX158" s="460"/>
      <c r="DY158" s="460"/>
      <c r="DZ158" s="460"/>
      <c r="EA158" s="460"/>
      <c r="EB158" s="460"/>
      <c r="EC158" s="460"/>
      <c r="ED158" s="460"/>
      <c r="EE158" s="460"/>
      <c r="EF158" s="460"/>
      <c r="EG158" s="460"/>
      <c r="EH158" s="460"/>
      <c r="EI158" s="460"/>
      <c r="EJ158" s="460"/>
      <c r="EK158" s="460"/>
      <c r="EL158" s="460"/>
      <c r="EM158" s="460"/>
      <c r="EN158" s="460"/>
      <c r="EO158" s="460"/>
      <c r="EP158" s="460"/>
      <c r="EQ158" s="460"/>
      <c r="ER158" s="460"/>
      <c r="ES158" s="460"/>
      <c r="ET158" s="460"/>
      <c r="EU158" s="460"/>
      <c r="EV158" s="460"/>
      <c r="EW158" s="460"/>
      <c r="EX158" s="460"/>
      <c r="EY158" s="460"/>
      <c r="EZ158" s="460"/>
      <c r="FA158" s="460"/>
      <c r="FB158" s="460"/>
      <c r="FC158" s="460"/>
      <c r="FD158" s="460"/>
      <c r="FE158" s="460"/>
      <c r="FF158" s="460"/>
      <c r="FG158" s="460"/>
      <c r="FH158" s="460"/>
      <c r="FI158" s="460"/>
      <c r="FJ158" s="460"/>
      <c r="FK158" s="460"/>
      <c r="FL158" s="460"/>
      <c r="FM158" s="460"/>
      <c r="FN158" s="460"/>
      <c r="FO158" s="460"/>
      <c r="FP158" s="460"/>
      <c r="FQ158" s="460"/>
      <c r="FR158" s="460"/>
      <c r="FS158" s="460"/>
      <c r="FT158" s="460"/>
      <c r="FU158" s="460"/>
      <c r="FV158" s="460"/>
      <c r="FW158" s="460"/>
      <c r="FX158" s="460"/>
      <c r="FY158" s="460"/>
      <c r="FZ158" s="460"/>
      <c r="GA158" s="460"/>
      <c r="GB158" s="460"/>
      <c r="GC158" s="460"/>
      <c r="GD158" s="460"/>
      <c r="GE158" s="460"/>
      <c r="GF158" s="460"/>
      <c r="GG158" s="460"/>
      <c r="GH158" s="460"/>
      <c r="GI158" s="460"/>
      <c r="GJ158" s="460"/>
      <c r="GK158" s="460"/>
      <c r="GL158" s="460"/>
      <c r="GM158" s="460"/>
      <c r="GN158" s="460"/>
      <c r="GO158" s="460"/>
      <c r="GP158" s="460"/>
      <c r="GQ158" s="460"/>
      <c r="GR158" s="460"/>
      <c r="GS158" s="460"/>
      <c r="GT158" s="460"/>
      <c r="GU158" s="460"/>
      <c r="GV158" s="460"/>
      <c r="GW158" s="460"/>
      <c r="GX158" s="460"/>
      <c r="GY158" s="460"/>
      <c r="GZ158" s="460"/>
      <c r="HA158" s="460"/>
      <c r="HB158" s="460"/>
      <c r="HC158" s="460"/>
      <c r="HD158" s="460"/>
      <c r="HE158" s="460"/>
      <c r="HF158" s="460"/>
      <c r="HG158" s="460"/>
      <c r="HH158" s="460"/>
      <c r="HI158" s="460"/>
      <c r="HJ158" s="460"/>
      <c r="HK158" s="460"/>
      <c r="HL158" s="460"/>
      <c r="HM158" s="460"/>
      <c r="HN158" s="460"/>
      <c r="HO158" s="460"/>
      <c r="HP158" s="460"/>
      <c r="HQ158" s="460"/>
      <c r="HR158" s="460"/>
      <c r="HS158" s="460"/>
      <c r="HT158" s="460"/>
      <c r="HU158" s="460"/>
      <c r="HV158" s="460"/>
      <c r="HW158" s="460"/>
      <c r="HX158" s="460"/>
      <c r="HY158" s="460"/>
      <c r="HZ158" s="460"/>
      <c r="IA158" s="460"/>
      <c r="IB158" s="460"/>
      <c r="IC158" s="460"/>
      <c r="ID158" s="460"/>
      <c r="IE158" s="460"/>
      <c r="IF158" s="460"/>
      <c r="IG158" s="460"/>
      <c r="IH158" s="460"/>
      <c r="II158" s="460"/>
      <c r="IJ158" s="460"/>
      <c r="IK158" s="460"/>
      <c r="IL158" s="460"/>
      <c r="IM158" s="460"/>
      <c r="IN158" s="460"/>
      <c r="IO158" s="460"/>
      <c r="IP158" s="460"/>
      <c r="IQ158" s="460"/>
      <c r="IR158" s="460"/>
      <c r="IS158" s="460"/>
      <c r="IT158" s="460"/>
      <c r="IU158" s="460"/>
      <c r="IV158" s="460"/>
      <c r="IW158" s="460"/>
      <c r="IX158" s="460"/>
      <c r="IY158" s="460"/>
      <c r="IZ158" s="460"/>
      <c r="JA158" s="460"/>
      <c r="JB158" s="460"/>
      <c r="JC158" s="460"/>
      <c r="JD158" s="460"/>
      <c r="JE158" s="460"/>
      <c r="JF158" s="460"/>
      <c r="JG158" s="460"/>
      <c r="JH158" s="460"/>
      <c r="JI158" s="460"/>
      <c r="JJ158" s="460"/>
      <c r="JK158" s="460"/>
      <c r="JL158" s="460"/>
      <c r="JM158" s="460"/>
      <c r="JN158" s="460"/>
      <c r="JO158" s="460"/>
      <c r="JP158" s="460"/>
      <c r="JQ158" s="460"/>
      <c r="JR158" s="460"/>
      <c r="JS158" s="460"/>
      <c r="JT158" s="460"/>
      <c r="JU158" s="460"/>
      <c r="JV158" s="460"/>
      <c r="JW158" s="460"/>
      <c r="JX158" s="460"/>
      <c r="JY158" s="460"/>
      <c r="JZ158" s="460"/>
      <c r="KA158" s="460"/>
      <c r="KB158" s="460"/>
      <c r="KC158" s="460"/>
      <c r="KD158" s="460"/>
      <c r="KE158" s="460"/>
      <c r="KF158" s="460"/>
      <c r="KG158" s="460"/>
      <c r="KH158" s="460"/>
      <c r="KI158" s="460"/>
      <c r="KJ158" s="460"/>
      <c r="KK158" s="460"/>
      <c r="KL158" s="460"/>
      <c r="KM158" s="460"/>
      <c r="KN158" s="460"/>
      <c r="KO158" s="460"/>
      <c r="KP158" s="460"/>
      <c r="KQ158" s="460"/>
      <c r="KR158" s="460"/>
      <c r="KS158" s="460"/>
      <c r="KT158" s="460"/>
      <c r="KU158" s="460"/>
      <c r="KV158" s="460"/>
      <c r="KW158" s="460"/>
      <c r="KX158" s="460"/>
      <c r="KY158" s="460"/>
      <c r="KZ158" s="460"/>
      <c r="LA158" s="460"/>
      <c r="LB158" s="460"/>
      <c r="LC158" s="460"/>
      <c r="LD158" s="460"/>
      <c r="LE158" s="460"/>
      <c r="LF158" s="460"/>
      <c r="LG158" s="460"/>
      <c r="LH158" s="460"/>
      <c r="LI158" s="460"/>
      <c r="LJ158" s="460"/>
      <c r="LK158" s="460"/>
      <c r="LL158" s="460"/>
      <c r="LM158" s="460"/>
      <c r="LN158" s="460"/>
      <c r="LO158" s="460"/>
      <c r="LP158" s="460"/>
      <c r="LQ158" s="460"/>
      <c r="LR158" s="460"/>
      <c r="LS158" s="460"/>
      <c r="LT158" s="460"/>
      <c r="LU158" s="460"/>
      <c r="LV158" s="460"/>
      <c r="LW158" s="460"/>
      <c r="LX158" s="460"/>
      <c r="LY158" s="460"/>
      <c r="LZ158" s="460"/>
      <c r="MA158" s="460"/>
      <c r="MB158" s="460"/>
      <c r="MC158" s="460"/>
      <c r="MD158" s="460"/>
      <c r="ME158" s="460"/>
      <c r="MF158" s="460"/>
      <c r="MG158" s="460"/>
      <c r="MH158" s="460"/>
      <c r="MI158" s="460"/>
      <c r="MJ158" s="460"/>
      <c r="MK158" s="460"/>
      <c r="ML158" s="460"/>
      <c r="MM158" s="460"/>
      <c r="MN158" s="460"/>
      <c r="MO158" s="460"/>
      <c r="MP158" s="460"/>
      <c r="MQ158" s="460"/>
      <c r="MR158" s="460"/>
      <c r="MS158" s="460"/>
      <c r="MT158" s="460"/>
      <c r="MU158" s="460"/>
      <c r="MV158" s="460"/>
      <c r="MW158" s="460"/>
      <c r="MX158" s="460"/>
      <c r="MY158" s="460"/>
      <c r="MZ158" s="460"/>
      <c r="NA158" s="460"/>
      <c r="NB158" s="460"/>
      <c r="NC158" s="460"/>
      <c r="ND158" s="460"/>
      <c r="NE158" s="460"/>
      <c r="NF158" s="460"/>
      <c r="NG158" s="460"/>
      <c r="NH158" s="460"/>
      <c r="NI158" s="460"/>
      <c r="NJ158" s="460"/>
      <c r="NK158" s="460"/>
      <c r="NL158" s="460"/>
      <c r="NM158" s="460"/>
      <c r="NN158" s="460"/>
      <c r="NO158" s="460"/>
      <c r="NP158" s="460"/>
      <c r="NQ158" s="460"/>
      <c r="NR158" s="460"/>
      <c r="NS158" s="460"/>
      <c r="NT158" s="460"/>
      <c r="NU158" s="460"/>
      <c r="NV158" s="460"/>
      <c r="NW158" s="460"/>
      <c r="NX158" s="460"/>
      <c r="NY158" s="460"/>
      <c r="NZ158" s="460"/>
      <c r="OA158" s="460"/>
      <c r="OB158" s="460"/>
      <c r="OC158" s="460"/>
      <c r="OD158" s="460"/>
      <c r="OE158" s="460"/>
      <c r="OF158" s="460"/>
      <c r="OG158" s="460"/>
      <c r="OH158" s="460"/>
      <c r="OI158" s="460"/>
      <c r="OJ158" s="460"/>
      <c r="OK158" s="460"/>
      <c r="OL158" s="460"/>
      <c r="OM158" s="460"/>
      <c r="ON158" s="460"/>
      <c r="OO158" s="460"/>
      <c r="OP158" s="460"/>
      <c r="OQ158" s="460"/>
      <c r="OR158" s="460"/>
      <c r="OS158" s="460"/>
      <c r="OT158" s="460"/>
      <c r="OU158" s="460"/>
      <c r="OV158" s="460"/>
      <c r="OW158" s="460"/>
      <c r="OX158" s="460"/>
      <c r="OY158" s="460"/>
      <c r="OZ158" s="460"/>
      <c r="PA158" s="460"/>
      <c r="PB158" s="460"/>
      <c r="PC158" s="460"/>
      <c r="PD158" s="460"/>
      <c r="PE158" s="460"/>
      <c r="PF158" s="460"/>
      <c r="PG158" s="460"/>
      <c r="PH158" s="460"/>
      <c r="PI158" s="460"/>
      <c r="PJ158" s="460"/>
      <c r="PK158" s="460"/>
      <c r="PL158" s="460"/>
      <c r="PM158" s="460"/>
      <c r="PN158" s="460"/>
      <c r="PO158" s="460"/>
      <c r="PP158" s="460"/>
      <c r="PQ158" s="460"/>
      <c r="PR158" s="460"/>
      <c r="PS158" s="460"/>
      <c r="PT158" s="460"/>
      <c r="PU158" s="460"/>
      <c r="PV158" s="460"/>
      <c r="PW158" s="460"/>
      <c r="PX158" s="460"/>
      <c r="PY158" s="460"/>
      <c r="PZ158" s="460"/>
      <c r="QA158" s="460"/>
      <c r="QB158" s="460"/>
      <c r="QC158" s="460"/>
      <c r="QD158" s="460"/>
      <c r="QE158" s="460"/>
      <c r="QF158" s="460"/>
      <c r="QG158" s="460"/>
      <c r="QH158" s="460"/>
      <c r="QI158" s="460"/>
      <c r="QJ158" s="460"/>
      <c r="QK158" s="460"/>
      <c r="QL158" s="460"/>
      <c r="QM158" s="460"/>
      <c r="QN158" s="460"/>
      <c r="QO158" s="460"/>
      <c r="QP158" s="460"/>
      <c r="QQ158" s="460"/>
      <c r="QR158" s="460"/>
      <c r="QS158" s="460"/>
      <c r="QT158" s="460"/>
      <c r="QU158" s="460"/>
      <c r="QV158" s="460"/>
      <c r="QW158" s="460"/>
      <c r="QX158" s="460"/>
      <c r="QY158" s="460"/>
      <c r="QZ158" s="460"/>
      <c r="RA158" s="460"/>
      <c r="RB158" s="460"/>
      <c r="RC158" s="460"/>
      <c r="RD158" s="460"/>
      <c r="RE158" s="460"/>
      <c r="RF158" s="460"/>
      <c r="RG158" s="460"/>
      <c r="RH158" s="460"/>
      <c r="RI158" s="460"/>
      <c r="RJ158" s="460"/>
      <c r="RK158" s="460"/>
      <c r="RL158" s="460"/>
      <c r="RM158" s="460"/>
      <c r="RN158" s="460"/>
      <c r="RO158" s="460"/>
      <c r="RP158" s="460"/>
      <c r="RQ158" s="460"/>
      <c r="RR158" s="460"/>
      <c r="RS158" s="460"/>
      <c r="RT158" s="460"/>
      <c r="RU158" s="460"/>
      <c r="RV158" s="460"/>
      <c r="RW158" s="460"/>
      <c r="RX158" s="460"/>
      <c r="RY158" s="460"/>
      <c r="RZ158" s="460"/>
      <c r="SA158" s="460"/>
      <c r="SB158" s="460"/>
      <c r="SC158" s="460"/>
      <c r="SD158" s="460"/>
      <c r="SE158" s="460"/>
      <c r="SF158" s="460"/>
      <c r="SG158" s="460"/>
      <c r="SH158" s="460"/>
      <c r="SI158" s="460"/>
      <c r="SJ158" s="460"/>
      <c r="SK158" s="460"/>
      <c r="SL158" s="460"/>
      <c r="SM158" s="460"/>
      <c r="SN158" s="460"/>
      <c r="SO158" s="460"/>
      <c r="SP158" s="460"/>
      <c r="SQ158" s="460"/>
      <c r="SR158" s="460"/>
      <c r="SS158" s="460"/>
      <c r="ST158" s="460"/>
      <c r="SU158" s="460"/>
      <c r="SV158" s="460"/>
      <c r="SW158" s="460"/>
      <c r="SX158" s="460"/>
      <c r="SY158" s="460"/>
      <c r="SZ158" s="460"/>
      <c r="TA158" s="460"/>
      <c r="TB158" s="460"/>
      <c r="TC158" s="460"/>
      <c r="TD158" s="460"/>
      <c r="TE158" s="460"/>
      <c r="TF158" s="460"/>
      <c r="TG158" s="460"/>
      <c r="TH158" s="460"/>
      <c r="TI158" s="460"/>
      <c r="TJ158" s="460"/>
      <c r="TK158" s="460"/>
      <c r="TL158" s="460"/>
      <c r="TM158" s="460"/>
      <c r="TN158" s="460"/>
      <c r="TO158" s="460"/>
      <c r="TP158" s="460"/>
      <c r="TQ158" s="460"/>
      <c r="TR158" s="460"/>
      <c r="TS158" s="460"/>
      <c r="TT158" s="460"/>
      <c r="TU158" s="460"/>
      <c r="TV158" s="460"/>
      <c r="TW158" s="460"/>
      <c r="TX158" s="460"/>
      <c r="TY158" s="460"/>
      <c r="TZ158" s="460"/>
      <c r="UA158" s="460"/>
      <c r="UB158" s="460"/>
      <c r="UC158" s="460"/>
      <c r="UD158" s="460"/>
      <c r="UE158" s="460"/>
      <c r="UF158" s="460"/>
      <c r="UG158" s="460"/>
      <c r="UH158" s="460"/>
      <c r="UI158" s="460"/>
      <c r="UJ158" s="460"/>
      <c r="UK158" s="460"/>
      <c r="UL158" s="460"/>
      <c r="UM158" s="460"/>
      <c r="UN158" s="460"/>
      <c r="UO158" s="460"/>
      <c r="UP158" s="460"/>
      <c r="UQ158" s="460"/>
      <c r="UR158" s="460"/>
      <c r="US158" s="460"/>
      <c r="UT158" s="460"/>
      <c r="UU158" s="460"/>
      <c r="UV158" s="460"/>
      <c r="UW158" s="460"/>
      <c r="UX158" s="460"/>
      <c r="UY158" s="460"/>
      <c r="UZ158" s="460"/>
      <c r="VA158" s="460"/>
      <c r="VB158" s="460"/>
      <c r="VC158" s="460"/>
      <c r="VD158" s="460"/>
      <c r="VE158" s="460"/>
      <c r="VF158" s="460"/>
      <c r="VG158" s="460"/>
      <c r="VH158" s="460"/>
      <c r="VI158" s="460"/>
      <c r="VJ158" s="460"/>
      <c r="VK158" s="460"/>
      <c r="VL158" s="460"/>
      <c r="VM158" s="460"/>
      <c r="VN158" s="460"/>
      <c r="VO158" s="460"/>
      <c r="VP158" s="460"/>
      <c r="VQ158" s="460"/>
      <c r="VR158" s="460"/>
      <c r="VS158" s="460"/>
      <c r="VT158" s="460"/>
      <c r="VU158" s="460"/>
      <c r="VV158" s="460"/>
      <c r="VW158" s="460"/>
      <c r="VX158" s="460"/>
      <c r="VY158" s="460"/>
      <c r="VZ158" s="460"/>
      <c r="WA158" s="460"/>
      <c r="WB158" s="460"/>
      <c r="WC158" s="460"/>
      <c r="WD158" s="460"/>
      <c r="WE158" s="460"/>
      <c r="WF158" s="460"/>
      <c r="WG158" s="460"/>
      <c r="WH158" s="460"/>
      <c r="WI158" s="460"/>
      <c r="WJ158" s="460"/>
      <c r="WK158" s="460"/>
      <c r="WL158" s="460"/>
      <c r="WM158" s="460"/>
      <c r="WN158" s="460"/>
      <c r="WO158" s="460"/>
      <c r="WP158" s="460"/>
      <c r="WQ158" s="460"/>
      <c r="WR158" s="460"/>
      <c r="WS158" s="460"/>
      <c r="WT158" s="460"/>
      <c r="WU158" s="460"/>
      <c r="WV158" s="460"/>
      <c r="WW158" s="460"/>
      <c r="WX158" s="460"/>
      <c r="WY158" s="460"/>
      <c r="WZ158" s="460"/>
      <c r="XA158" s="460"/>
      <c r="XB158" s="460"/>
      <c r="XC158" s="460"/>
      <c r="XD158" s="460"/>
      <c r="XE158" s="460"/>
      <c r="XF158" s="460"/>
      <c r="XG158" s="460"/>
      <c r="XH158" s="460"/>
      <c r="XI158" s="460"/>
      <c r="XJ158" s="460"/>
      <c r="XK158" s="460"/>
      <c r="XL158" s="460"/>
      <c r="XM158" s="460"/>
      <c r="XN158" s="460"/>
      <c r="XO158" s="460"/>
      <c r="XP158" s="460"/>
      <c r="XQ158" s="460"/>
      <c r="XR158" s="460"/>
      <c r="XS158" s="460"/>
      <c r="XT158" s="460"/>
      <c r="XU158" s="460"/>
      <c r="XV158" s="460"/>
      <c r="XW158" s="460"/>
      <c r="XX158" s="460"/>
      <c r="XY158" s="460"/>
      <c r="XZ158" s="460"/>
      <c r="YA158" s="460"/>
      <c r="YB158" s="460"/>
      <c r="YC158" s="460"/>
      <c r="YD158" s="460"/>
      <c r="YE158" s="460"/>
      <c r="YF158" s="460"/>
      <c r="YG158" s="460"/>
      <c r="YH158" s="460"/>
      <c r="YI158" s="460"/>
      <c r="YJ158" s="460"/>
      <c r="YK158" s="460"/>
      <c r="YL158" s="460"/>
      <c r="YM158" s="460"/>
      <c r="YN158" s="460"/>
      <c r="YO158" s="460"/>
      <c r="YP158" s="460"/>
      <c r="YQ158" s="460"/>
      <c r="YR158" s="460"/>
      <c r="YS158" s="460"/>
      <c r="YT158" s="460"/>
      <c r="YU158" s="460"/>
      <c r="YV158" s="460"/>
      <c r="YW158" s="460"/>
      <c r="YX158" s="460"/>
      <c r="YY158" s="460"/>
      <c r="YZ158" s="460"/>
      <c r="ZA158" s="460"/>
      <c r="ZB158" s="460"/>
      <c r="ZC158" s="460"/>
      <c r="ZD158" s="460"/>
      <c r="ZE158" s="460"/>
      <c r="ZF158" s="460"/>
      <c r="ZG158" s="460"/>
      <c r="ZH158" s="460"/>
      <c r="ZI158" s="460"/>
      <c r="ZJ158" s="460"/>
      <c r="ZK158" s="460"/>
      <c r="ZL158" s="460"/>
      <c r="ZM158" s="460"/>
      <c r="ZN158" s="460"/>
      <c r="ZO158" s="460"/>
      <c r="ZP158" s="460"/>
      <c r="ZQ158" s="460"/>
      <c r="ZR158" s="460"/>
      <c r="ZS158" s="460"/>
      <c r="ZT158" s="460"/>
      <c r="ZU158" s="460"/>
      <c r="ZV158" s="460"/>
      <c r="ZW158" s="460"/>
      <c r="ZX158" s="460"/>
      <c r="ZY158" s="460"/>
      <c r="ZZ158" s="460"/>
      <c r="AAA158" s="460"/>
      <c r="AAB158" s="460"/>
      <c r="AAC158" s="460"/>
      <c r="AAD158" s="460"/>
      <c r="AAE158" s="460"/>
      <c r="AAF158" s="460"/>
      <c r="AAG158" s="460"/>
      <c r="AAH158" s="460"/>
      <c r="AAI158" s="460"/>
      <c r="AAJ158" s="460"/>
      <c r="AAK158" s="460"/>
      <c r="AAL158" s="460"/>
      <c r="AAM158" s="460"/>
      <c r="AAN158" s="460"/>
      <c r="AAO158" s="460"/>
      <c r="AAP158" s="460"/>
      <c r="AAQ158" s="460"/>
      <c r="AAR158" s="460"/>
      <c r="AAS158" s="460"/>
      <c r="AAT158" s="460"/>
      <c r="AAU158" s="460"/>
      <c r="AAV158" s="460"/>
      <c r="AAW158" s="460"/>
      <c r="AAX158" s="460"/>
      <c r="AAY158" s="460"/>
      <c r="AAZ158" s="460"/>
      <c r="ABA158" s="460"/>
      <c r="ABB158" s="460"/>
      <c r="ABC158" s="460"/>
      <c r="ABD158" s="460"/>
      <c r="ABE158" s="460"/>
      <c r="ABF158" s="460"/>
      <c r="ABG158" s="460"/>
      <c r="ABH158" s="460"/>
      <c r="ABI158" s="460"/>
      <c r="ABJ158" s="460"/>
      <c r="ABK158" s="460"/>
      <c r="ABL158" s="460"/>
      <c r="ABM158" s="460"/>
      <c r="ABN158" s="460"/>
      <c r="ABO158" s="460"/>
      <c r="ABP158" s="460"/>
      <c r="ABQ158" s="460"/>
      <c r="ABR158" s="460"/>
      <c r="ABS158" s="460"/>
      <c r="ABT158" s="460"/>
      <c r="ABU158" s="460"/>
      <c r="ABV158" s="460"/>
      <c r="ABW158" s="460"/>
      <c r="ABX158" s="460"/>
      <c r="ABY158" s="460"/>
      <c r="ABZ158" s="460"/>
      <c r="ACA158" s="460"/>
      <c r="ACB158" s="460"/>
      <c r="ACC158" s="460"/>
      <c r="ACD158" s="460"/>
      <c r="ACE158" s="460"/>
      <c r="ACF158" s="460"/>
      <c r="ACG158" s="460"/>
      <c r="ACH158" s="460"/>
      <c r="ACI158" s="460"/>
      <c r="ACJ158" s="460"/>
      <c r="ACK158" s="460"/>
      <c r="ACL158" s="460"/>
      <c r="ACM158" s="460"/>
      <c r="ACN158" s="460"/>
      <c r="ACO158" s="460"/>
      <c r="ACP158" s="460"/>
      <c r="ACQ158" s="460"/>
      <c r="ACR158" s="460"/>
      <c r="ACS158" s="460"/>
      <c r="ACT158" s="460"/>
      <c r="ACU158" s="460"/>
      <c r="ACV158" s="460"/>
      <c r="ACW158" s="460"/>
      <c r="ACX158" s="460"/>
      <c r="ACY158" s="460"/>
      <c r="ACZ158" s="460"/>
      <c r="ADA158" s="460"/>
      <c r="ADB158" s="460"/>
      <c r="ADC158" s="460"/>
      <c r="ADD158" s="460"/>
      <c r="ADE158" s="460"/>
      <c r="ADF158" s="460"/>
      <c r="ADG158" s="460"/>
      <c r="ADH158" s="460"/>
      <c r="ADI158" s="460"/>
      <c r="ADJ158" s="460"/>
      <c r="ADK158" s="460"/>
      <c r="ADL158" s="460"/>
      <c r="ADM158" s="460"/>
      <c r="ADN158" s="460"/>
      <c r="ADO158" s="460"/>
      <c r="ADP158" s="460"/>
      <c r="ADQ158" s="460"/>
      <c r="ADR158" s="460"/>
      <c r="ADS158" s="460"/>
      <c r="ADT158" s="460"/>
      <c r="ADU158" s="460"/>
      <c r="ADV158" s="460"/>
      <c r="ADW158" s="460"/>
      <c r="ADX158" s="460"/>
      <c r="ADY158" s="460"/>
      <c r="ADZ158" s="460"/>
      <c r="AEA158" s="460"/>
      <c r="AEB158" s="460"/>
      <c r="AEC158" s="460"/>
      <c r="AED158" s="460"/>
      <c r="AEE158" s="460"/>
      <c r="AEF158" s="460"/>
      <c r="AEG158" s="460"/>
      <c r="AEH158" s="460"/>
      <c r="AEI158" s="460"/>
      <c r="AEJ158" s="460"/>
      <c r="AEK158" s="460"/>
      <c r="AEL158" s="460"/>
      <c r="AEM158" s="460"/>
      <c r="AEN158" s="460"/>
      <c r="AEO158" s="460"/>
      <c r="AEP158" s="460"/>
      <c r="AEQ158" s="460"/>
      <c r="AER158" s="460"/>
      <c r="AES158" s="460"/>
      <c r="AET158" s="460"/>
      <c r="AEU158" s="460"/>
      <c r="AEV158" s="460"/>
      <c r="AEW158" s="460"/>
      <c r="AEX158" s="460"/>
      <c r="AEY158" s="460"/>
      <c r="AEZ158" s="460"/>
      <c r="AFA158" s="460"/>
      <c r="AFB158" s="460"/>
      <c r="AFC158" s="460"/>
      <c r="AFD158" s="460"/>
      <c r="AFE158" s="460"/>
      <c r="AFF158" s="460"/>
      <c r="AFG158" s="460"/>
      <c r="AFH158" s="460"/>
      <c r="AFI158" s="460"/>
      <c r="AFJ158" s="460"/>
      <c r="AFK158" s="460"/>
      <c r="AFL158" s="460"/>
      <c r="AFM158" s="460"/>
      <c r="AFN158" s="460"/>
      <c r="AFO158" s="460"/>
      <c r="AFP158" s="460"/>
      <c r="AFQ158" s="460"/>
      <c r="AFR158" s="460"/>
      <c r="AFS158" s="460"/>
      <c r="AFT158" s="460"/>
      <c r="AFU158" s="460"/>
    </row>
    <row r="159" spans="1:853">
      <c r="A159" s="212"/>
      <c r="B159" s="213"/>
      <c r="C159" s="214" t="s">
        <v>1228</v>
      </c>
      <c r="D159" s="214"/>
      <c r="E159" s="362"/>
      <c r="F159" s="362"/>
      <c r="G159" s="362"/>
      <c r="H159" s="362"/>
      <c r="I159" s="362"/>
      <c r="J159" s="362"/>
      <c r="K159" s="362"/>
      <c r="L159" s="362"/>
      <c r="M159" s="362"/>
      <c r="N159" s="362"/>
      <c r="O159" s="362"/>
      <c r="P159" s="362"/>
      <c r="Q159" s="362"/>
      <c r="R159" s="362"/>
      <c r="S159" s="362"/>
      <c r="T159" s="362"/>
      <c r="U159" s="362"/>
      <c r="V159" s="362"/>
      <c r="W159" s="362"/>
      <c r="X159" s="362"/>
      <c r="Y159" s="362"/>
      <c r="Z159" s="362"/>
      <c r="AA159" s="362"/>
      <c r="AB159" s="362"/>
      <c r="AC159" s="362"/>
      <c r="AD159" s="362"/>
      <c r="AE159" s="362"/>
      <c r="AF159" s="362"/>
      <c r="AG159" s="362"/>
      <c r="AH159" s="362"/>
      <c r="AI159" s="362"/>
      <c r="AJ159" s="362"/>
      <c r="AK159" s="362"/>
      <c r="AL159" s="362"/>
      <c r="AM159" s="362"/>
      <c r="AN159" s="362"/>
      <c r="AO159" s="362"/>
      <c r="AP159" s="362"/>
      <c r="AQ159" s="362"/>
      <c r="AR159" s="362"/>
      <c r="AS159" s="362"/>
      <c r="AT159" s="362"/>
      <c r="AU159" s="362"/>
      <c r="AV159" s="362"/>
      <c r="AW159" s="362"/>
      <c r="AX159" s="362"/>
      <c r="AY159" s="362"/>
      <c r="AZ159" s="362"/>
      <c r="BA159" s="362"/>
      <c r="BB159" s="362"/>
      <c r="BC159" s="362"/>
      <c r="BD159" s="362"/>
      <c r="BE159" s="362"/>
      <c r="BF159" s="362"/>
      <c r="BG159" s="362"/>
      <c r="BH159" s="362"/>
      <c r="BI159" s="362"/>
      <c r="BJ159" s="362"/>
      <c r="BK159" s="362"/>
      <c r="BL159" s="362"/>
      <c r="BM159" s="362"/>
      <c r="BN159" s="362"/>
    </row>
    <row r="160" spans="1:853">
      <c r="A160" s="25"/>
      <c r="B160" s="26"/>
      <c r="C160" s="23" t="s">
        <v>49</v>
      </c>
      <c r="D160" s="23"/>
      <c r="E160" s="380">
        <f>SUMIF($G$2:$BN$2,E$2,($G160:$BN160))</f>
        <v>0</v>
      </c>
      <c r="F160" s="380">
        <f>SUMIF($G$2:$BN$2,F$2,($G160:$BN160))</f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0</v>
      </c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853">
      <c r="A161" s="148">
        <v>3</v>
      </c>
      <c r="B161" s="161" t="s">
        <v>840</v>
      </c>
      <c r="C161" s="142"/>
      <c r="D161" s="142"/>
      <c r="E161" s="154">
        <f t="shared" ref="E161:J161" si="110">SUM(E162:E164)</f>
        <v>2347655.9900000002</v>
      </c>
      <c r="F161" s="154">
        <f t="shared" si="110"/>
        <v>2547890.34</v>
      </c>
      <c r="G161" s="154">
        <f>SUM(G162:G164)</f>
        <v>86040</v>
      </c>
      <c r="H161" s="154">
        <f>SUM(H162:H164)</f>
        <v>112235.48999999999</v>
      </c>
      <c r="I161" s="154">
        <f t="shared" si="110"/>
        <v>257889.4</v>
      </c>
      <c r="J161" s="154">
        <f t="shared" si="110"/>
        <v>236484.03999999998</v>
      </c>
      <c r="K161" s="154">
        <f>SUM(K162:K164)</f>
        <v>113182.51999999999</v>
      </c>
      <c r="L161" s="154">
        <f>SUM(L162:L164)</f>
        <v>136665.96</v>
      </c>
      <c r="M161" s="154">
        <f t="shared" ref="M161:BN161" si="111">SUM(M162:M164)</f>
        <v>130304.6</v>
      </c>
      <c r="N161" s="154">
        <f t="shared" si="111"/>
        <v>130304.6</v>
      </c>
      <c r="O161" s="154">
        <f t="shared" si="111"/>
        <v>87676.44</v>
      </c>
      <c r="P161" s="154">
        <f t="shared" si="111"/>
        <v>88054.64</v>
      </c>
      <c r="Q161" s="154">
        <f t="shared" si="111"/>
        <v>113277.66</v>
      </c>
      <c r="R161" s="154">
        <f t="shared" si="111"/>
        <v>123277.66</v>
      </c>
      <c r="S161" s="154">
        <f t="shared" si="111"/>
        <v>135962.1</v>
      </c>
      <c r="T161" s="154">
        <f t="shared" si="111"/>
        <v>138962.1</v>
      </c>
      <c r="U161" s="154">
        <f t="shared" si="111"/>
        <v>122894.9</v>
      </c>
      <c r="V161" s="154">
        <f t="shared" si="111"/>
        <v>145184.9</v>
      </c>
      <c r="W161" s="154">
        <f>SUM(W162:W164)</f>
        <v>97253.36</v>
      </c>
      <c r="X161" s="154">
        <f>SUM(X162:X164)</f>
        <v>113185.05</v>
      </c>
      <c r="Y161" s="154">
        <f>SUM(Y162:Y164)</f>
        <v>143215.85999999999</v>
      </c>
      <c r="Z161" s="154">
        <f>SUM(Z162:Z164)</f>
        <v>143215.85999999999</v>
      </c>
      <c r="AA161" s="154">
        <f t="shared" si="111"/>
        <v>126550.39999999999</v>
      </c>
      <c r="AB161" s="154">
        <f t="shared" si="111"/>
        <v>128762.07</v>
      </c>
      <c r="AC161" s="154">
        <f>SUM(AC162:AC164)</f>
        <v>155334.39999999999</v>
      </c>
      <c r="AD161" s="154">
        <f>SUM(AD162:AD164)</f>
        <v>175334.39999999999</v>
      </c>
      <c r="AE161" s="154">
        <f t="shared" si="111"/>
        <v>66797.179999999993</v>
      </c>
      <c r="AF161" s="154">
        <f t="shared" si="111"/>
        <v>85523.05</v>
      </c>
      <c r="AG161" s="154">
        <f t="shared" si="111"/>
        <v>101047.16</v>
      </c>
      <c r="AH161" s="154">
        <f t="shared" si="111"/>
        <v>114657.56999999999</v>
      </c>
      <c r="AI161" s="154">
        <f t="shared" si="111"/>
        <v>142870.22</v>
      </c>
      <c r="AJ161" s="154">
        <f t="shared" si="111"/>
        <v>154777.79</v>
      </c>
      <c r="AK161" s="154">
        <f t="shared" si="111"/>
        <v>161358.20000000001</v>
      </c>
      <c r="AL161" s="154">
        <f t="shared" si="111"/>
        <v>161358.20000000001</v>
      </c>
      <c r="AM161" s="154">
        <f t="shared" si="111"/>
        <v>96552.67</v>
      </c>
      <c r="AN161" s="154">
        <f t="shared" si="111"/>
        <v>106510.69</v>
      </c>
      <c r="AO161" s="154">
        <f t="shared" si="111"/>
        <v>150620.91999999998</v>
      </c>
      <c r="AP161" s="154">
        <f t="shared" si="111"/>
        <v>159146.02000000002</v>
      </c>
      <c r="AQ161" s="154">
        <f t="shared" si="111"/>
        <v>58828</v>
      </c>
      <c r="AR161" s="154">
        <f t="shared" si="111"/>
        <v>94250.25</v>
      </c>
      <c r="AS161" s="154">
        <f t="shared" si="111"/>
        <v>0</v>
      </c>
      <c r="AT161" s="154">
        <f t="shared" si="111"/>
        <v>0</v>
      </c>
      <c r="AU161" s="154">
        <f t="shared" si="111"/>
        <v>0</v>
      </c>
      <c r="AV161" s="154">
        <f t="shared" si="111"/>
        <v>0</v>
      </c>
      <c r="AW161" s="154">
        <f t="shared" si="111"/>
        <v>0</v>
      </c>
      <c r="AX161" s="154">
        <f t="shared" si="111"/>
        <v>0</v>
      </c>
      <c r="AY161" s="154">
        <f t="shared" si="111"/>
        <v>0</v>
      </c>
      <c r="AZ161" s="154">
        <f t="shared" si="111"/>
        <v>0</v>
      </c>
      <c r="BA161" s="154">
        <f t="shared" si="111"/>
        <v>0</v>
      </c>
      <c r="BB161" s="154">
        <f t="shared" si="111"/>
        <v>0</v>
      </c>
      <c r="BC161" s="154">
        <f t="shared" si="111"/>
        <v>0</v>
      </c>
      <c r="BD161" s="154">
        <f t="shared" si="111"/>
        <v>0</v>
      </c>
      <c r="BE161" s="154">
        <f t="shared" si="111"/>
        <v>0</v>
      </c>
      <c r="BF161" s="154">
        <f t="shared" si="111"/>
        <v>0</v>
      </c>
      <c r="BG161" s="154">
        <f t="shared" si="111"/>
        <v>0</v>
      </c>
      <c r="BH161" s="154">
        <f t="shared" si="111"/>
        <v>0</v>
      </c>
      <c r="BI161" s="154">
        <f t="shared" si="111"/>
        <v>0</v>
      </c>
      <c r="BJ161" s="154">
        <f t="shared" si="111"/>
        <v>0</v>
      </c>
      <c r="BK161" s="154">
        <f t="shared" si="111"/>
        <v>0</v>
      </c>
      <c r="BL161" s="154">
        <f t="shared" si="111"/>
        <v>0</v>
      </c>
      <c r="BM161" s="154">
        <f t="shared" si="111"/>
        <v>0</v>
      </c>
      <c r="BN161" s="154">
        <f t="shared" si="111"/>
        <v>0</v>
      </c>
    </row>
    <row r="162" spans="1:853">
      <c r="A162" s="171"/>
      <c r="B162" s="172"/>
      <c r="C162" s="172" t="s">
        <v>841</v>
      </c>
      <c r="D162" s="172"/>
      <c r="E162" s="380">
        <f t="shared" ref="E162:F165" si="112">SUMIF($G$2:$BN$2,E$2,($G162:$BN162))</f>
        <v>1034807.4000000001</v>
      </c>
      <c r="F162" s="380">
        <f t="shared" si="112"/>
        <v>1103100.0700000003</v>
      </c>
      <c r="G162" s="6">
        <v>52800</v>
      </c>
      <c r="H162" s="6">
        <v>66874.149999999994</v>
      </c>
      <c r="I162" s="6">
        <v>109729</v>
      </c>
      <c r="J162" s="6">
        <v>109729</v>
      </c>
      <c r="K162" s="6">
        <v>60744.959999999999</v>
      </c>
      <c r="L162" s="6">
        <v>60744.959999999999</v>
      </c>
      <c r="M162" s="6">
        <v>19326</v>
      </c>
      <c r="N162" s="6">
        <v>19326</v>
      </c>
      <c r="O162" s="6">
        <v>54214.64</v>
      </c>
      <c r="P162" s="6">
        <v>54214.64</v>
      </c>
      <c r="Q162" s="6">
        <v>52072.3</v>
      </c>
      <c r="R162" s="6">
        <v>52072.3</v>
      </c>
      <c r="S162" s="6">
        <v>52072.3</v>
      </c>
      <c r="T162" s="6">
        <v>52072.3</v>
      </c>
      <c r="U162" s="6">
        <v>63340.7</v>
      </c>
      <c r="V162" s="6">
        <v>73340.7</v>
      </c>
      <c r="W162" s="6">
        <v>50024.160000000003</v>
      </c>
      <c r="X162" s="6">
        <v>60475.98</v>
      </c>
      <c r="Y162" s="6">
        <v>65833.2</v>
      </c>
      <c r="Z162" s="6">
        <v>65833.2</v>
      </c>
      <c r="AA162" s="6">
        <v>77083</v>
      </c>
      <c r="AB162" s="6">
        <v>77083</v>
      </c>
      <c r="AC162" s="6">
        <v>35555.4</v>
      </c>
      <c r="AD162" s="6">
        <v>55555.4</v>
      </c>
      <c r="AE162" s="6">
        <v>19699.8</v>
      </c>
      <c r="AF162" s="6">
        <v>19699.8</v>
      </c>
      <c r="AG162" s="6">
        <v>68003.039999999994</v>
      </c>
      <c r="AH162" s="6">
        <v>68003.039999999994</v>
      </c>
      <c r="AI162" s="6">
        <v>57478.8</v>
      </c>
      <c r="AJ162" s="6">
        <v>57478.8</v>
      </c>
      <c r="AK162" s="6">
        <v>67499.8</v>
      </c>
      <c r="AL162" s="6">
        <v>67499.8</v>
      </c>
      <c r="AM162" s="6">
        <v>42477</v>
      </c>
      <c r="AN162" s="6">
        <v>42477</v>
      </c>
      <c r="AO162" s="6">
        <v>70795</v>
      </c>
      <c r="AP162" s="6">
        <v>70795</v>
      </c>
      <c r="AQ162" s="6">
        <v>16058.3</v>
      </c>
      <c r="AR162" s="6">
        <v>29825</v>
      </c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462" t="s">
        <v>150</v>
      </c>
    </row>
    <row r="163" spans="1:853">
      <c r="A163" s="33"/>
      <c r="B163" s="34"/>
      <c r="C163" s="34" t="s">
        <v>842</v>
      </c>
      <c r="D163" s="34"/>
      <c r="E163" s="380">
        <f t="shared" si="112"/>
        <v>1312848.5899999999</v>
      </c>
      <c r="F163" s="380">
        <f t="shared" si="112"/>
        <v>1444790.2699999998</v>
      </c>
      <c r="G163" s="6">
        <v>33240</v>
      </c>
      <c r="H163" s="6">
        <v>45361.34</v>
      </c>
      <c r="I163" s="6">
        <v>148160.4</v>
      </c>
      <c r="J163" s="6">
        <v>126755.04</v>
      </c>
      <c r="K163" s="6">
        <v>52437.56</v>
      </c>
      <c r="L163" s="6">
        <v>75921</v>
      </c>
      <c r="M163" s="6">
        <v>110978.6</v>
      </c>
      <c r="N163" s="6">
        <v>110978.6</v>
      </c>
      <c r="O163" s="6">
        <v>33461.800000000003</v>
      </c>
      <c r="P163" s="6">
        <v>33840</v>
      </c>
      <c r="Q163" s="6">
        <v>61205.36</v>
      </c>
      <c r="R163" s="6">
        <v>71205.36</v>
      </c>
      <c r="S163" s="6">
        <v>83889.8</v>
      </c>
      <c r="T163" s="6">
        <v>86889.8</v>
      </c>
      <c r="U163" s="6">
        <v>59554.2</v>
      </c>
      <c r="V163" s="6">
        <v>71844.2</v>
      </c>
      <c r="W163" s="6">
        <v>47229.2</v>
      </c>
      <c r="X163" s="6">
        <v>52709.07</v>
      </c>
      <c r="Y163" s="6">
        <v>77382.66</v>
      </c>
      <c r="Z163" s="6">
        <v>77382.66</v>
      </c>
      <c r="AA163" s="6">
        <v>49467.4</v>
      </c>
      <c r="AB163" s="6">
        <v>51679.07</v>
      </c>
      <c r="AC163" s="6">
        <v>119779</v>
      </c>
      <c r="AD163" s="6">
        <v>119779</v>
      </c>
      <c r="AE163" s="6">
        <v>47097.38</v>
      </c>
      <c r="AF163" s="6">
        <v>65823.25</v>
      </c>
      <c r="AG163" s="6">
        <v>33044.120000000003</v>
      </c>
      <c r="AH163" s="6">
        <v>46654.53</v>
      </c>
      <c r="AI163" s="6">
        <v>85391.42</v>
      </c>
      <c r="AJ163" s="6">
        <v>97298.99</v>
      </c>
      <c r="AK163" s="6">
        <v>93858.4</v>
      </c>
      <c r="AL163" s="6">
        <v>93858.4</v>
      </c>
      <c r="AM163" s="6">
        <v>54075.67</v>
      </c>
      <c r="AN163" s="6">
        <v>64033.69</v>
      </c>
      <c r="AO163" s="6">
        <v>79825.919999999998</v>
      </c>
      <c r="AP163" s="6">
        <v>88351.02</v>
      </c>
      <c r="AQ163" s="6">
        <v>42769.7</v>
      </c>
      <c r="AR163" s="6">
        <f>42769+21656.25</f>
        <v>64425.25</v>
      </c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462" t="s">
        <v>150</v>
      </c>
    </row>
    <row r="164" spans="1:853" s="460" customFormat="1">
      <c r="A164" s="33"/>
      <c r="B164" s="34"/>
      <c r="C164" s="34" t="s">
        <v>843</v>
      </c>
      <c r="D164" s="34"/>
      <c r="E164" s="380">
        <f t="shared" si="112"/>
        <v>0</v>
      </c>
      <c r="F164" s="380">
        <f t="shared" si="112"/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6">
        <v>0</v>
      </c>
      <c r="AO164" s="6">
        <v>0</v>
      </c>
      <c r="AP164" s="6">
        <v>0</v>
      </c>
      <c r="AQ164" s="6">
        <v>0</v>
      </c>
      <c r="AR164" s="6">
        <v>0</v>
      </c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460" t="s">
        <v>150</v>
      </c>
    </row>
    <row r="165" spans="1:853">
      <c r="A165" s="162">
        <v>4</v>
      </c>
      <c r="B165" s="163" t="s">
        <v>844</v>
      </c>
      <c r="C165" s="163"/>
      <c r="D165" s="163"/>
      <c r="E165" s="154">
        <f t="shared" si="112"/>
        <v>0</v>
      </c>
      <c r="F165" s="154">
        <f t="shared" si="112"/>
        <v>0</v>
      </c>
      <c r="G165" s="154"/>
      <c r="H165" s="154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>
        <v>0</v>
      </c>
      <c r="V165" s="154"/>
      <c r="W165" s="154"/>
      <c r="X165" s="154"/>
      <c r="Y165" s="154"/>
      <c r="Z165" s="154"/>
      <c r="AA165" s="154">
        <v>0</v>
      </c>
      <c r="AB165" s="154"/>
      <c r="AC165" s="154"/>
      <c r="AD165" s="154"/>
      <c r="AE165" s="154">
        <v>0</v>
      </c>
      <c r="AF165" s="154"/>
      <c r="AG165" s="154"/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>
        <v>0</v>
      </c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  <c r="BE165" s="154"/>
      <c r="BF165" s="154"/>
      <c r="BG165" s="154"/>
      <c r="BH165" s="154"/>
      <c r="BI165" s="154"/>
      <c r="BJ165" s="154"/>
      <c r="BK165" s="154"/>
      <c r="BL165" s="154"/>
      <c r="BM165" s="154"/>
      <c r="BN165" s="154"/>
    </row>
    <row r="166" spans="1:853" s="477" customFormat="1">
      <c r="A166" s="195"/>
      <c r="B166" s="196"/>
      <c r="C166" s="197"/>
      <c r="D166" s="198" t="s">
        <v>77</v>
      </c>
      <c r="E166" s="199">
        <f>SUM(E113,E91,E161,E165)</f>
        <v>70595890.072686121</v>
      </c>
      <c r="F166" s="199">
        <f>SUM(F113,F91,F161,F165)</f>
        <v>72391785.457400009</v>
      </c>
      <c r="G166" s="199">
        <f>SUM(G113,G91,G161,G165)</f>
        <v>4570092.6899999995</v>
      </c>
      <c r="H166" s="199">
        <f>SUM(H113,H91,H161,H165)</f>
        <v>4939227.4726</v>
      </c>
      <c r="I166" s="199">
        <f t="shared" ref="I166:BN166" si="113">SUM(I113,I91,I161,I165)</f>
        <v>2941465.21</v>
      </c>
      <c r="J166" s="199">
        <f t="shared" si="113"/>
        <v>3071886.8111999999</v>
      </c>
      <c r="K166" s="199">
        <f t="shared" si="113"/>
        <v>4186234.14</v>
      </c>
      <c r="L166" s="199">
        <f t="shared" si="113"/>
        <v>4143724.5776</v>
      </c>
      <c r="M166" s="199">
        <f t="shared" si="113"/>
        <v>2551160.7000000002</v>
      </c>
      <c r="N166" s="199">
        <f t="shared" si="113"/>
        <v>2572879.1304000001</v>
      </c>
      <c r="O166" s="199">
        <f t="shared" si="113"/>
        <v>2534582.9099999997</v>
      </c>
      <c r="P166" s="199">
        <f t="shared" si="113"/>
        <v>2876763.64</v>
      </c>
      <c r="Q166" s="199">
        <f t="shared" si="113"/>
        <v>2915987.22</v>
      </c>
      <c r="R166" s="199">
        <f t="shared" si="113"/>
        <v>2850135.909</v>
      </c>
      <c r="S166" s="199">
        <f t="shared" si="113"/>
        <v>3463333.56</v>
      </c>
      <c r="T166" s="199">
        <f t="shared" si="113"/>
        <v>3595535.0989999999</v>
      </c>
      <c r="U166" s="199">
        <f t="shared" si="113"/>
        <v>2546660.9899999998</v>
      </c>
      <c r="V166" s="199">
        <f t="shared" si="113"/>
        <v>2725122.1498000002</v>
      </c>
      <c r="W166" s="199">
        <f t="shared" si="113"/>
        <v>2766917.1</v>
      </c>
      <c r="X166" s="199">
        <f t="shared" si="113"/>
        <v>2820688.6475999998</v>
      </c>
      <c r="Y166" s="199">
        <f t="shared" si="113"/>
        <v>2869822.96</v>
      </c>
      <c r="Z166" s="199">
        <f t="shared" si="113"/>
        <v>2903761.6096000001</v>
      </c>
      <c r="AA166" s="199">
        <f t="shared" si="113"/>
        <v>3212753.19</v>
      </c>
      <c r="AB166" s="199">
        <f t="shared" si="113"/>
        <v>3147218.2442000001</v>
      </c>
      <c r="AC166" s="199">
        <f t="shared" si="113"/>
        <v>4843680.380843062</v>
      </c>
      <c r="AD166" s="199">
        <f t="shared" si="113"/>
        <v>5086462.1388000008</v>
      </c>
      <c r="AE166" s="199">
        <f t="shared" si="113"/>
        <v>3562634.45</v>
      </c>
      <c r="AF166" s="199">
        <f t="shared" si="113"/>
        <v>4140404.8701999998</v>
      </c>
      <c r="AG166" s="199">
        <f t="shared" si="113"/>
        <v>3315033.91</v>
      </c>
      <c r="AH166" s="199">
        <f t="shared" si="113"/>
        <v>4014176.7039999999</v>
      </c>
      <c r="AI166" s="199">
        <f t="shared" si="113"/>
        <v>4849935.42</v>
      </c>
      <c r="AJ166" s="199">
        <f t="shared" si="113"/>
        <v>4957361.9800000004</v>
      </c>
      <c r="AK166" s="199">
        <f t="shared" si="113"/>
        <v>3373351.3818430621</v>
      </c>
      <c r="AL166" s="199">
        <f t="shared" si="113"/>
        <v>3266675.5310000004</v>
      </c>
      <c r="AM166" s="199">
        <f t="shared" si="113"/>
        <v>3172702.94</v>
      </c>
      <c r="AN166" s="199">
        <f t="shared" si="113"/>
        <v>3548477.1394000002</v>
      </c>
      <c r="AO166" s="199">
        <f t="shared" si="113"/>
        <v>4244186</v>
      </c>
      <c r="AP166" s="199">
        <f t="shared" si="113"/>
        <v>4481301.5529999994</v>
      </c>
      <c r="AQ166" s="199">
        <f t="shared" si="113"/>
        <v>8487854.9199999999</v>
      </c>
      <c r="AR166" s="199">
        <f>SUM(AR113,AR91,AR161,AR165)</f>
        <v>7086262.25</v>
      </c>
      <c r="AS166" s="199">
        <f t="shared" si="113"/>
        <v>0</v>
      </c>
      <c r="AT166" s="199">
        <f t="shared" si="113"/>
        <v>0</v>
      </c>
      <c r="AU166" s="199">
        <f t="shared" si="113"/>
        <v>0</v>
      </c>
      <c r="AV166" s="199">
        <f t="shared" si="113"/>
        <v>0</v>
      </c>
      <c r="AW166" s="199">
        <f t="shared" si="113"/>
        <v>0</v>
      </c>
      <c r="AX166" s="199">
        <f t="shared" si="113"/>
        <v>0</v>
      </c>
      <c r="AY166" s="199">
        <f t="shared" si="113"/>
        <v>0</v>
      </c>
      <c r="AZ166" s="199">
        <f t="shared" si="113"/>
        <v>0</v>
      </c>
      <c r="BA166" s="199">
        <f t="shared" si="113"/>
        <v>0</v>
      </c>
      <c r="BB166" s="199">
        <f t="shared" si="113"/>
        <v>0</v>
      </c>
      <c r="BC166" s="199">
        <f t="shared" si="113"/>
        <v>0</v>
      </c>
      <c r="BD166" s="199">
        <f t="shared" si="113"/>
        <v>0</v>
      </c>
      <c r="BE166" s="199">
        <f t="shared" si="113"/>
        <v>0</v>
      </c>
      <c r="BF166" s="199">
        <f t="shared" si="113"/>
        <v>0</v>
      </c>
      <c r="BG166" s="199">
        <f t="shared" si="113"/>
        <v>0</v>
      </c>
      <c r="BH166" s="199">
        <f t="shared" si="113"/>
        <v>0</v>
      </c>
      <c r="BI166" s="199">
        <f t="shared" si="113"/>
        <v>0</v>
      </c>
      <c r="BJ166" s="199">
        <f t="shared" si="113"/>
        <v>0</v>
      </c>
      <c r="BK166" s="199">
        <f t="shared" si="113"/>
        <v>0</v>
      </c>
      <c r="BL166" s="199">
        <f t="shared" si="113"/>
        <v>0</v>
      </c>
      <c r="BM166" s="199">
        <f t="shared" si="113"/>
        <v>0</v>
      </c>
      <c r="BN166" s="199">
        <f t="shared" si="113"/>
        <v>0</v>
      </c>
      <c r="BO166" s="462"/>
      <c r="BP166" s="462"/>
      <c r="BQ166" s="462"/>
      <c r="BR166" s="462"/>
      <c r="BS166" s="462"/>
      <c r="BT166" s="462"/>
      <c r="BU166" s="462"/>
      <c r="BV166" s="462"/>
      <c r="BW166" s="462"/>
      <c r="BX166" s="462"/>
      <c r="BY166" s="462"/>
      <c r="BZ166" s="462"/>
      <c r="CA166" s="462"/>
      <c r="CB166" s="462"/>
      <c r="CC166" s="462"/>
      <c r="CD166" s="462"/>
      <c r="CE166" s="462"/>
      <c r="CF166" s="462"/>
      <c r="CG166" s="462"/>
      <c r="CH166" s="462"/>
      <c r="CI166" s="462"/>
      <c r="CJ166" s="462"/>
      <c r="CK166" s="462"/>
      <c r="CL166" s="462"/>
      <c r="CM166" s="462"/>
      <c r="CN166" s="462"/>
      <c r="CO166" s="462"/>
      <c r="CP166" s="462"/>
      <c r="CQ166" s="462"/>
      <c r="CR166" s="462"/>
      <c r="CS166" s="462"/>
      <c r="CT166" s="462"/>
      <c r="CU166" s="462"/>
      <c r="CV166" s="462"/>
      <c r="CW166" s="462"/>
      <c r="CX166" s="462"/>
      <c r="CY166" s="462"/>
      <c r="CZ166" s="462"/>
      <c r="DA166" s="462"/>
      <c r="DB166" s="462"/>
      <c r="DC166" s="462"/>
      <c r="DD166" s="462"/>
      <c r="DE166" s="462"/>
      <c r="DF166" s="462"/>
      <c r="DG166" s="462"/>
      <c r="DH166" s="462"/>
      <c r="DI166" s="462"/>
      <c r="DJ166" s="462"/>
      <c r="DK166" s="462"/>
      <c r="DL166" s="462"/>
      <c r="DM166" s="462"/>
      <c r="DN166" s="462"/>
      <c r="DO166" s="462"/>
      <c r="DP166" s="462"/>
      <c r="DQ166" s="462"/>
      <c r="DR166" s="462"/>
      <c r="DS166" s="462"/>
      <c r="DT166" s="462"/>
      <c r="DU166" s="462"/>
      <c r="DV166" s="462"/>
      <c r="DW166" s="462"/>
      <c r="DX166" s="462"/>
      <c r="DY166" s="462"/>
      <c r="DZ166" s="462"/>
      <c r="EA166" s="462"/>
      <c r="EB166" s="462"/>
      <c r="EC166" s="462"/>
      <c r="ED166" s="462"/>
      <c r="EE166" s="462"/>
      <c r="EF166" s="462"/>
      <c r="EG166" s="462"/>
      <c r="EH166" s="462"/>
      <c r="EI166" s="462"/>
      <c r="EJ166" s="462"/>
      <c r="EK166" s="462"/>
      <c r="EL166" s="462"/>
      <c r="EM166" s="462"/>
      <c r="EN166" s="462"/>
      <c r="EO166" s="462"/>
      <c r="EP166" s="462"/>
      <c r="EQ166" s="462"/>
      <c r="ER166" s="462"/>
      <c r="ES166" s="462"/>
      <c r="ET166" s="462"/>
      <c r="EU166" s="462"/>
      <c r="EV166" s="462"/>
      <c r="EW166" s="462"/>
      <c r="EX166" s="462"/>
      <c r="EY166" s="462"/>
      <c r="EZ166" s="462"/>
      <c r="FA166" s="462"/>
      <c r="FB166" s="462"/>
      <c r="FC166" s="462"/>
      <c r="FD166" s="462"/>
      <c r="FE166" s="462"/>
      <c r="FF166" s="462"/>
      <c r="FG166" s="462"/>
      <c r="FH166" s="462"/>
      <c r="FI166" s="462"/>
      <c r="FJ166" s="462"/>
      <c r="FK166" s="462"/>
      <c r="FL166" s="462"/>
      <c r="FM166" s="462"/>
      <c r="FN166" s="462"/>
      <c r="FO166" s="462"/>
      <c r="FP166" s="462"/>
      <c r="FQ166" s="462"/>
      <c r="FR166" s="462"/>
      <c r="FS166" s="462"/>
      <c r="FT166" s="462"/>
      <c r="FU166" s="462"/>
      <c r="FV166" s="462"/>
      <c r="FW166" s="462"/>
      <c r="FX166" s="462"/>
      <c r="FY166" s="462"/>
      <c r="FZ166" s="462"/>
      <c r="GA166" s="462"/>
      <c r="GB166" s="462"/>
      <c r="GC166" s="462"/>
      <c r="GD166" s="462"/>
      <c r="GE166" s="462"/>
      <c r="GF166" s="462"/>
      <c r="GG166" s="462"/>
      <c r="GH166" s="462"/>
      <c r="GI166" s="462"/>
      <c r="GJ166" s="462"/>
      <c r="GK166" s="462"/>
      <c r="GL166" s="462"/>
      <c r="GM166" s="462"/>
      <c r="GN166" s="462"/>
      <c r="GO166" s="462"/>
      <c r="GP166" s="462"/>
      <c r="GQ166" s="462"/>
      <c r="GR166" s="462"/>
      <c r="GS166" s="462"/>
      <c r="GT166" s="462"/>
      <c r="GU166" s="462"/>
      <c r="GV166" s="462"/>
      <c r="GW166" s="462"/>
      <c r="GX166" s="462"/>
      <c r="GY166" s="462"/>
      <c r="GZ166" s="462"/>
      <c r="HA166" s="462"/>
      <c r="HB166" s="462"/>
      <c r="HC166" s="462"/>
      <c r="HD166" s="462"/>
      <c r="HE166" s="462"/>
      <c r="HF166" s="462"/>
      <c r="HG166" s="462"/>
      <c r="HH166" s="462"/>
      <c r="HI166" s="462"/>
      <c r="HJ166" s="462"/>
      <c r="HK166" s="462"/>
      <c r="HL166" s="462"/>
      <c r="HM166" s="462"/>
      <c r="HN166" s="462"/>
      <c r="HO166" s="462"/>
      <c r="HP166" s="462"/>
      <c r="HQ166" s="462"/>
      <c r="HR166" s="462"/>
      <c r="HS166" s="462"/>
      <c r="HT166" s="462"/>
      <c r="HU166" s="462"/>
      <c r="HV166" s="462"/>
      <c r="HW166" s="462"/>
      <c r="HX166" s="462"/>
      <c r="HY166" s="462"/>
      <c r="HZ166" s="462"/>
      <c r="IA166" s="462"/>
      <c r="IB166" s="462"/>
      <c r="IC166" s="462"/>
      <c r="ID166" s="462"/>
      <c r="IE166" s="462"/>
      <c r="IF166" s="462"/>
      <c r="IG166" s="462"/>
      <c r="IH166" s="462"/>
      <c r="II166" s="462"/>
      <c r="IJ166" s="462"/>
      <c r="IK166" s="462"/>
      <c r="IL166" s="462"/>
      <c r="IM166" s="462"/>
      <c r="IN166" s="462"/>
      <c r="IO166" s="462"/>
      <c r="IP166" s="462"/>
      <c r="IQ166" s="462"/>
      <c r="IR166" s="462"/>
      <c r="IS166" s="462"/>
      <c r="IT166" s="462"/>
      <c r="IU166" s="462"/>
      <c r="IV166" s="462"/>
      <c r="IW166" s="462"/>
      <c r="IX166" s="462"/>
      <c r="IY166" s="462"/>
      <c r="IZ166" s="462"/>
      <c r="JA166" s="462"/>
      <c r="JB166" s="462"/>
      <c r="JC166" s="462"/>
      <c r="JD166" s="462"/>
      <c r="JE166" s="462"/>
      <c r="JF166" s="462"/>
      <c r="JG166" s="462"/>
      <c r="JH166" s="462"/>
      <c r="JI166" s="462"/>
      <c r="JJ166" s="462"/>
      <c r="JK166" s="462"/>
      <c r="JL166" s="462"/>
      <c r="JM166" s="462"/>
      <c r="JN166" s="462"/>
      <c r="JO166" s="462"/>
      <c r="JP166" s="462"/>
      <c r="JQ166" s="462"/>
      <c r="JR166" s="462"/>
      <c r="JS166" s="462"/>
      <c r="JT166" s="462"/>
      <c r="JU166" s="462"/>
      <c r="JV166" s="462"/>
      <c r="JW166" s="462"/>
      <c r="JX166" s="462"/>
      <c r="JY166" s="462"/>
      <c r="JZ166" s="462"/>
      <c r="KA166" s="462"/>
      <c r="KB166" s="462"/>
      <c r="KC166" s="462"/>
      <c r="KD166" s="462"/>
      <c r="KE166" s="462"/>
      <c r="KF166" s="462"/>
      <c r="KG166" s="462"/>
      <c r="KH166" s="462"/>
      <c r="KI166" s="462"/>
      <c r="KJ166" s="462"/>
      <c r="KK166" s="462"/>
      <c r="KL166" s="462"/>
      <c r="KM166" s="462"/>
      <c r="KN166" s="462"/>
      <c r="KO166" s="462"/>
      <c r="KP166" s="462"/>
      <c r="KQ166" s="462"/>
      <c r="KR166" s="462"/>
      <c r="KS166" s="462"/>
      <c r="KT166" s="462"/>
      <c r="KU166" s="462"/>
      <c r="KV166" s="462"/>
      <c r="KW166" s="462"/>
      <c r="KX166" s="462"/>
      <c r="KY166" s="462"/>
      <c r="KZ166" s="462"/>
      <c r="LA166" s="462"/>
      <c r="LB166" s="462"/>
      <c r="LC166" s="462"/>
      <c r="LD166" s="462"/>
      <c r="LE166" s="462"/>
      <c r="LF166" s="462"/>
      <c r="LG166" s="462"/>
      <c r="LH166" s="462"/>
      <c r="LI166" s="462"/>
      <c r="LJ166" s="462"/>
      <c r="LK166" s="462"/>
      <c r="LL166" s="462"/>
      <c r="LM166" s="462"/>
      <c r="LN166" s="462"/>
      <c r="LO166" s="462"/>
      <c r="LP166" s="462"/>
      <c r="LQ166" s="462"/>
      <c r="LR166" s="462"/>
      <c r="LS166" s="462"/>
      <c r="LT166" s="462"/>
      <c r="LU166" s="462"/>
      <c r="LV166" s="462"/>
      <c r="LW166" s="462"/>
      <c r="LX166" s="462"/>
      <c r="LY166" s="462"/>
      <c r="LZ166" s="462"/>
      <c r="MA166" s="462"/>
      <c r="MB166" s="462"/>
      <c r="MC166" s="462"/>
      <c r="MD166" s="462"/>
      <c r="ME166" s="462"/>
      <c r="MF166" s="462"/>
      <c r="MG166" s="462"/>
      <c r="MH166" s="462"/>
      <c r="MI166" s="462"/>
      <c r="MJ166" s="462"/>
      <c r="MK166" s="462"/>
      <c r="ML166" s="462"/>
      <c r="MM166" s="462"/>
      <c r="MN166" s="462"/>
      <c r="MO166" s="462"/>
      <c r="MP166" s="462"/>
      <c r="MQ166" s="462"/>
      <c r="MR166" s="462"/>
      <c r="MS166" s="462"/>
      <c r="MT166" s="462"/>
      <c r="MU166" s="462"/>
      <c r="MV166" s="462"/>
      <c r="MW166" s="462"/>
      <c r="MX166" s="462"/>
      <c r="MY166" s="462"/>
      <c r="MZ166" s="462"/>
      <c r="NA166" s="462"/>
      <c r="NB166" s="462"/>
      <c r="NC166" s="462"/>
      <c r="ND166" s="462"/>
      <c r="NE166" s="462"/>
      <c r="NF166" s="462"/>
      <c r="NG166" s="462"/>
      <c r="NH166" s="462"/>
      <c r="NI166" s="462"/>
      <c r="NJ166" s="462"/>
      <c r="NK166" s="462"/>
      <c r="NL166" s="462"/>
      <c r="NM166" s="462"/>
      <c r="NN166" s="462"/>
      <c r="NO166" s="462"/>
      <c r="NP166" s="462"/>
      <c r="NQ166" s="462"/>
      <c r="NR166" s="462"/>
      <c r="NS166" s="462"/>
      <c r="NT166" s="462"/>
      <c r="NU166" s="462"/>
      <c r="NV166" s="462"/>
      <c r="NW166" s="462"/>
      <c r="NX166" s="462"/>
      <c r="NY166" s="462"/>
      <c r="NZ166" s="462"/>
      <c r="OA166" s="462"/>
      <c r="OB166" s="462"/>
      <c r="OC166" s="462"/>
      <c r="OD166" s="462"/>
      <c r="OE166" s="462"/>
      <c r="OF166" s="462"/>
      <c r="OG166" s="462"/>
      <c r="OH166" s="462"/>
      <c r="OI166" s="462"/>
      <c r="OJ166" s="462"/>
      <c r="OK166" s="462"/>
      <c r="OL166" s="462"/>
      <c r="OM166" s="462"/>
      <c r="ON166" s="462"/>
      <c r="OO166" s="462"/>
      <c r="OP166" s="462"/>
      <c r="OQ166" s="462"/>
      <c r="OR166" s="462"/>
      <c r="OS166" s="462"/>
      <c r="OT166" s="462"/>
      <c r="OU166" s="462"/>
      <c r="OV166" s="462"/>
      <c r="OW166" s="462"/>
      <c r="OX166" s="462"/>
      <c r="OY166" s="462"/>
      <c r="OZ166" s="462"/>
      <c r="PA166" s="462"/>
      <c r="PB166" s="462"/>
      <c r="PC166" s="462"/>
      <c r="PD166" s="462"/>
      <c r="PE166" s="462"/>
      <c r="PF166" s="462"/>
      <c r="PG166" s="462"/>
      <c r="PH166" s="462"/>
      <c r="PI166" s="462"/>
      <c r="PJ166" s="462"/>
      <c r="PK166" s="462"/>
      <c r="PL166" s="462"/>
      <c r="PM166" s="462"/>
      <c r="PN166" s="462"/>
      <c r="PO166" s="462"/>
      <c r="PP166" s="462"/>
      <c r="PQ166" s="462"/>
      <c r="PR166" s="462"/>
      <c r="PS166" s="462"/>
      <c r="PT166" s="462"/>
      <c r="PU166" s="462"/>
      <c r="PV166" s="462"/>
      <c r="PW166" s="462"/>
      <c r="PX166" s="462"/>
      <c r="PY166" s="462"/>
      <c r="PZ166" s="462"/>
      <c r="QA166" s="462"/>
      <c r="QB166" s="462"/>
      <c r="QC166" s="462"/>
      <c r="QD166" s="462"/>
      <c r="QE166" s="462"/>
      <c r="QF166" s="462"/>
      <c r="QG166" s="462"/>
      <c r="QH166" s="462"/>
      <c r="QI166" s="462"/>
      <c r="QJ166" s="462"/>
      <c r="QK166" s="462"/>
      <c r="QL166" s="462"/>
      <c r="QM166" s="462"/>
      <c r="QN166" s="462"/>
      <c r="QO166" s="462"/>
      <c r="QP166" s="462"/>
      <c r="QQ166" s="462"/>
      <c r="QR166" s="462"/>
      <c r="QS166" s="462"/>
      <c r="QT166" s="462"/>
      <c r="QU166" s="462"/>
      <c r="QV166" s="462"/>
      <c r="QW166" s="462"/>
      <c r="QX166" s="462"/>
      <c r="QY166" s="462"/>
      <c r="QZ166" s="462"/>
      <c r="RA166" s="462"/>
      <c r="RB166" s="462"/>
      <c r="RC166" s="462"/>
      <c r="RD166" s="462"/>
      <c r="RE166" s="462"/>
      <c r="RF166" s="462"/>
      <c r="RG166" s="462"/>
      <c r="RH166" s="462"/>
      <c r="RI166" s="462"/>
      <c r="RJ166" s="462"/>
      <c r="RK166" s="462"/>
      <c r="RL166" s="462"/>
      <c r="RM166" s="462"/>
      <c r="RN166" s="462"/>
      <c r="RO166" s="462"/>
      <c r="RP166" s="462"/>
      <c r="RQ166" s="462"/>
      <c r="RR166" s="462"/>
      <c r="RS166" s="462"/>
      <c r="RT166" s="462"/>
      <c r="RU166" s="462"/>
      <c r="RV166" s="462"/>
      <c r="RW166" s="462"/>
      <c r="RX166" s="462"/>
      <c r="RY166" s="462"/>
      <c r="RZ166" s="462"/>
      <c r="SA166" s="462"/>
      <c r="SB166" s="462"/>
      <c r="SC166" s="462"/>
      <c r="SD166" s="462"/>
      <c r="SE166" s="462"/>
      <c r="SF166" s="462"/>
      <c r="SG166" s="462"/>
      <c r="SH166" s="462"/>
      <c r="SI166" s="462"/>
      <c r="SJ166" s="462"/>
      <c r="SK166" s="462"/>
      <c r="SL166" s="462"/>
      <c r="SM166" s="462"/>
      <c r="SN166" s="462"/>
      <c r="SO166" s="462"/>
      <c r="SP166" s="462"/>
      <c r="SQ166" s="462"/>
      <c r="SR166" s="462"/>
      <c r="SS166" s="462"/>
      <c r="ST166" s="462"/>
      <c r="SU166" s="462"/>
      <c r="SV166" s="462"/>
      <c r="SW166" s="462"/>
      <c r="SX166" s="462"/>
      <c r="SY166" s="462"/>
      <c r="SZ166" s="462"/>
      <c r="TA166" s="462"/>
      <c r="TB166" s="462"/>
      <c r="TC166" s="462"/>
      <c r="TD166" s="462"/>
      <c r="TE166" s="462"/>
      <c r="TF166" s="462"/>
      <c r="TG166" s="462"/>
      <c r="TH166" s="462"/>
      <c r="TI166" s="462"/>
      <c r="TJ166" s="462"/>
      <c r="TK166" s="462"/>
      <c r="TL166" s="462"/>
      <c r="TM166" s="462"/>
      <c r="TN166" s="462"/>
      <c r="TO166" s="462"/>
      <c r="TP166" s="462"/>
      <c r="TQ166" s="462"/>
      <c r="TR166" s="462"/>
      <c r="TS166" s="462"/>
      <c r="TT166" s="462"/>
      <c r="TU166" s="462"/>
      <c r="TV166" s="462"/>
      <c r="TW166" s="462"/>
      <c r="TX166" s="462"/>
      <c r="TY166" s="462"/>
      <c r="TZ166" s="462"/>
      <c r="UA166" s="462"/>
      <c r="UB166" s="462"/>
      <c r="UC166" s="462"/>
      <c r="UD166" s="462"/>
      <c r="UE166" s="462"/>
      <c r="UF166" s="462"/>
      <c r="UG166" s="462"/>
      <c r="UH166" s="462"/>
      <c r="UI166" s="462"/>
      <c r="UJ166" s="462"/>
      <c r="UK166" s="462"/>
      <c r="UL166" s="462"/>
      <c r="UM166" s="462"/>
      <c r="UN166" s="462"/>
      <c r="UO166" s="462"/>
      <c r="UP166" s="462"/>
      <c r="UQ166" s="462"/>
      <c r="UR166" s="462"/>
      <c r="US166" s="462"/>
      <c r="UT166" s="462"/>
      <c r="UU166" s="462"/>
      <c r="UV166" s="462"/>
      <c r="UW166" s="462"/>
      <c r="UX166" s="462"/>
      <c r="UY166" s="462"/>
      <c r="UZ166" s="462"/>
      <c r="VA166" s="462"/>
      <c r="VB166" s="462"/>
      <c r="VC166" s="462"/>
      <c r="VD166" s="462"/>
      <c r="VE166" s="462"/>
      <c r="VF166" s="462"/>
      <c r="VG166" s="462"/>
      <c r="VH166" s="462"/>
      <c r="VI166" s="462"/>
      <c r="VJ166" s="462"/>
      <c r="VK166" s="462"/>
      <c r="VL166" s="462"/>
      <c r="VM166" s="462"/>
      <c r="VN166" s="462"/>
      <c r="VO166" s="462"/>
      <c r="VP166" s="462"/>
      <c r="VQ166" s="462"/>
      <c r="VR166" s="462"/>
      <c r="VS166" s="462"/>
      <c r="VT166" s="462"/>
      <c r="VU166" s="462"/>
      <c r="VV166" s="462"/>
      <c r="VW166" s="462"/>
      <c r="VX166" s="462"/>
      <c r="VY166" s="462"/>
      <c r="VZ166" s="462"/>
      <c r="WA166" s="462"/>
      <c r="WB166" s="462"/>
      <c r="WC166" s="462"/>
      <c r="WD166" s="462"/>
      <c r="WE166" s="462"/>
      <c r="WF166" s="462"/>
      <c r="WG166" s="462"/>
      <c r="WH166" s="462"/>
      <c r="WI166" s="462"/>
      <c r="WJ166" s="462"/>
      <c r="WK166" s="462"/>
      <c r="WL166" s="462"/>
      <c r="WM166" s="462"/>
      <c r="WN166" s="462"/>
      <c r="WO166" s="462"/>
      <c r="WP166" s="462"/>
      <c r="WQ166" s="462"/>
      <c r="WR166" s="462"/>
      <c r="WS166" s="462"/>
      <c r="WT166" s="462"/>
      <c r="WU166" s="462"/>
      <c r="WV166" s="462"/>
      <c r="WW166" s="462"/>
      <c r="WX166" s="462"/>
      <c r="WY166" s="462"/>
      <c r="WZ166" s="462"/>
      <c r="XA166" s="462"/>
      <c r="XB166" s="462"/>
      <c r="XC166" s="462"/>
      <c r="XD166" s="462"/>
      <c r="XE166" s="462"/>
      <c r="XF166" s="462"/>
      <c r="XG166" s="462"/>
      <c r="XH166" s="462"/>
      <c r="XI166" s="462"/>
      <c r="XJ166" s="462"/>
      <c r="XK166" s="462"/>
      <c r="XL166" s="462"/>
      <c r="XM166" s="462"/>
      <c r="XN166" s="462"/>
      <c r="XO166" s="462"/>
      <c r="XP166" s="462"/>
      <c r="XQ166" s="462"/>
      <c r="XR166" s="462"/>
      <c r="XS166" s="462"/>
      <c r="XT166" s="462"/>
      <c r="XU166" s="462"/>
      <c r="XV166" s="462"/>
      <c r="XW166" s="462"/>
      <c r="XX166" s="462"/>
      <c r="XY166" s="462"/>
      <c r="XZ166" s="462"/>
      <c r="YA166" s="462"/>
      <c r="YB166" s="462"/>
      <c r="YC166" s="462"/>
      <c r="YD166" s="462"/>
      <c r="YE166" s="462"/>
      <c r="YF166" s="462"/>
      <c r="YG166" s="462"/>
      <c r="YH166" s="462"/>
      <c r="YI166" s="462"/>
      <c r="YJ166" s="462"/>
      <c r="YK166" s="462"/>
      <c r="YL166" s="462"/>
      <c r="YM166" s="462"/>
      <c r="YN166" s="462"/>
      <c r="YO166" s="462"/>
      <c r="YP166" s="462"/>
      <c r="YQ166" s="462"/>
      <c r="YR166" s="462"/>
      <c r="YS166" s="462"/>
      <c r="YT166" s="462"/>
      <c r="YU166" s="462"/>
      <c r="YV166" s="462"/>
      <c r="YW166" s="462"/>
      <c r="YX166" s="462"/>
      <c r="YY166" s="462"/>
      <c r="YZ166" s="462"/>
      <c r="ZA166" s="462"/>
      <c r="ZB166" s="462"/>
      <c r="ZC166" s="462"/>
      <c r="ZD166" s="462"/>
      <c r="ZE166" s="462"/>
      <c r="ZF166" s="462"/>
      <c r="ZG166" s="462"/>
      <c r="ZH166" s="462"/>
      <c r="ZI166" s="462"/>
      <c r="ZJ166" s="462"/>
      <c r="ZK166" s="462"/>
      <c r="ZL166" s="462"/>
      <c r="ZM166" s="462"/>
      <c r="ZN166" s="462"/>
      <c r="ZO166" s="462"/>
      <c r="ZP166" s="462"/>
      <c r="ZQ166" s="462"/>
      <c r="ZR166" s="462"/>
      <c r="ZS166" s="462"/>
      <c r="ZT166" s="462"/>
      <c r="ZU166" s="462"/>
      <c r="ZV166" s="462"/>
      <c r="ZW166" s="462"/>
      <c r="ZX166" s="462"/>
      <c r="ZY166" s="462"/>
      <c r="ZZ166" s="462"/>
      <c r="AAA166" s="462"/>
      <c r="AAB166" s="462"/>
      <c r="AAC166" s="462"/>
      <c r="AAD166" s="462"/>
      <c r="AAE166" s="462"/>
      <c r="AAF166" s="462"/>
      <c r="AAG166" s="462"/>
      <c r="AAH166" s="462"/>
      <c r="AAI166" s="462"/>
      <c r="AAJ166" s="462"/>
      <c r="AAK166" s="462"/>
      <c r="AAL166" s="462"/>
      <c r="AAM166" s="462"/>
      <c r="AAN166" s="462"/>
      <c r="AAO166" s="462"/>
      <c r="AAP166" s="462"/>
      <c r="AAQ166" s="462"/>
      <c r="AAR166" s="462"/>
      <c r="AAS166" s="462"/>
      <c r="AAT166" s="462"/>
      <c r="AAU166" s="462"/>
      <c r="AAV166" s="462"/>
      <c r="AAW166" s="462"/>
      <c r="AAX166" s="462"/>
      <c r="AAY166" s="462"/>
      <c r="AAZ166" s="462"/>
      <c r="ABA166" s="462"/>
      <c r="ABB166" s="462"/>
      <c r="ABC166" s="462"/>
      <c r="ABD166" s="462"/>
      <c r="ABE166" s="462"/>
      <c r="ABF166" s="462"/>
      <c r="ABG166" s="462"/>
      <c r="ABH166" s="462"/>
      <c r="ABI166" s="462"/>
      <c r="ABJ166" s="462"/>
      <c r="ABK166" s="462"/>
      <c r="ABL166" s="462"/>
      <c r="ABM166" s="462"/>
      <c r="ABN166" s="462"/>
      <c r="ABO166" s="462"/>
      <c r="ABP166" s="462"/>
      <c r="ABQ166" s="462"/>
      <c r="ABR166" s="462"/>
      <c r="ABS166" s="462"/>
      <c r="ABT166" s="462"/>
      <c r="ABU166" s="462"/>
      <c r="ABV166" s="462"/>
      <c r="ABW166" s="462"/>
      <c r="ABX166" s="462"/>
      <c r="ABY166" s="462"/>
      <c r="ABZ166" s="462"/>
      <c r="ACA166" s="462"/>
      <c r="ACB166" s="462"/>
      <c r="ACC166" s="462"/>
      <c r="ACD166" s="462"/>
      <c r="ACE166" s="462"/>
      <c r="ACF166" s="462"/>
      <c r="ACG166" s="462"/>
      <c r="ACH166" s="462"/>
      <c r="ACI166" s="462"/>
      <c r="ACJ166" s="462"/>
      <c r="ACK166" s="462"/>
      <c r="ACL166" s="462"/>
      <c r="ACM166" s="462"/>
      <c r="ACN166" s="462"/>
      <c r="ACO166" s="462"/>
      <c r="ACP166" s="462"/>
      <c r="ACQ166" s="462"/>
      <c r="ACR166" s="462"/>
      <c r="ACS166" s="462"/>
      <c r="ACT166" s="462"/>
      <c r="ACU166" s="462"/>
      <c r="ACV166" s="462"/>
      <c r="ACW166" s="462"/>
      <c r="ACX166" s="462"/>
      <c r="ACY166" s="462"/>
      <c r="ACZ166" s="462"/>
      <c r="ADA166" s="462"/>
      <c r="ADB166" s="462"/>
      <c r="ADC166" s="462"/>
      <c r="ADD166" s="462"/>
      <c r="ADE166" s="462"/>
      <c r="ADF166" s="462"/>
      <c r="ADG166" s="462"/>
      <c r="ADH166" s="462"/>
      <c r="ADI166" s="462"/>
      <c r="ADJ166" s="462"/>
      <c r="ADK166" s="462"/>
      <c r="ADL166" s="462"/>
      <c r="ADM166" s="462"/>
      <c r="ADN166" s="462"/>
      <c r="ADO166" s="462"/>
      <c r="ADP166" s="462"/>
      <c r="ADQ166" s="462"/>
      <c r="ADR166" s="462"/>
      <c r="ADS166" s="462"/>
      <c r="ADT166" s="462"/>
      <c r="ADU166" s="462"/>
      <c r="ADV166" s="462"/>
      <c r="ADW166" s="462"/>
      <c r="ADX166" s="462"/>
      <c r="ADY166" s="462"/>
      <c r="ADZ166" s="462"/>
      <c r="AEA166" s="462"/>
      <c r="AEB166" s="462"/>
      <c r="AEC166" s="462"/>
      <c r="AED166" s="462"/>
      <c r="AEE166" s="462"/>
      <c r="AEF166" s="462"/>
      <c r="AEG166" s="462"/>
      <c r="AEH166" s="462"/>
      <c r="AEI166" s="462"/>
      <c r="AEJ166" s="462"/>
      <c r="AEK166" s="462"/>
      <c r="AEL166" s="462"/>
      <c r="AEM166" s="462"/>
      <c r="AEN166" s="462"/>
      <c r="AEO166" s="462"/>
      <c r="AEP166" s="462"/>
      <c r="AEQ166" s="462"/>
      <c r="AER166" s="462"/>
      <c r="AES166" s="462"/>
      <c r="AET166" s="462"/>
      <c r="AEU166" s="462"/>
      <c r="AEV166" s="462"/>
      <c r="AEW166" s="462"/>
      <c r="AEX166" s="462"/>
      <c r="AEY166" s="462"/>
      <c r="AEZ166" s="462"/>
      <c r="AFA166" s="462"/>
      <c r="AFB166" s="462"/>
      <c r="AFC166" s="462"/>
      <c r="AFD166" s="462"/>
      <c r="AFE166" s="462"/>
      <c r="AFF166" s="462"/>
      <c r="AFG166" s="462"/>
      <c r="AFH166" s="462"/>
      <c r="AFI166" s="462"/>
      <c r="AFJ166" s="462"/>
      <c r="AFK166" s="462"/>
      <c r="AFL166" s="462"/>
      <c r="AFM166" s="462"/>
      <c r="AFN166" s="462"/>
      <c r="AFO166" s="462"/>
      <c r="AFP166" s="462"/>
      <c r="AFQ166" s="462"/>
      <c r="AFR166" s="462"/>
      <c r="AFS166" s="462"/>
      <c r="AFT166" s="462"/>
      <c r="AFU166" s="462"/>
    </row>
    <row r="167" spans="1:853">
      <c r="A167" s="300"/>
      <c r="B167" s="302" t="s">
        <v>1236</v>
      </c>
      <c r="C167" s="301"/>
      <c r="D167" s="302"/>
      <c r="E167" s="303">
        <f>E89-E166</f>
        <v>1531900.4773222059</v>
      </c>
      <c r="F167" s="303">
        <f>F89-F166</f>
        <v>178466.61259999871</v>
      </c>
      <c r="G167" s="303">
        <f>G89-G166</f>
        <v>1139150.6229414688</v>
      </c>
      <c r="H167" s="303">
        <f>H89-H166</f>
        <v>149438.01174940821</v>
      </c>
      <c r="I167" s="303">
        <f t="shared" ref="I167:BN167" si="114">I89-I166</f>
        <v>-208417.86508051259</v>
      </c>
      <c r="J167" s="303">
        <f t="shared" si="114"/>
        <v>-378690.1231873692</v>
      </c>
      <c r="K167" s="303">
        <f t="shared" si="114"/>
        <v>-73909.840948359575</v>
      </c>
      <c r="L167" s="303">
        <f t="shared" si="114"/>
        <v>110686.14059670502</v>
      </c>
      <c r="M167" s="303">
        <f t="shared" si="114"/>
        <v>16817.29989707889</v>
      </c>
      <c r="N167" s="303">
        <f t="shared" si="114"/>
        <v>-87882.397170475684</v>
      </c>
      <c r="O167" s="303">
        <f t="shared" si="114"/>
        <v>145946.97289439943</v>
      </c>
      <c r="P167" s="303">
        <f t="shared" si="114"/>
        <v>-50310.294078888372</v>
      </c>
      <c r="Q167" s="303">
        <f t="shared" si="114"/>
        <v>-191098.0893975636</v>
      </c>
      <c r="R167" s="303">
        <f t="shared" si="114"/>
        <v>-235958.4455121588</v>
      </c>
      <c r="S167" s="303">
        <f t="shared" si="114"/>
        <v>-57468.971112987958</v>
      </c>
      <c r="T167" s="303">
        <f t="shared" si="114"/>
        <v>-81464.086644062307</v>
      </c>
      <c r="U167" s="303">
        <f t="shared" si="114"/>
        <v>133363.36090016458</v>
      </c>
      <c r="V167" s="303">
        <f t="shared" si="114"/>
        <v>-28079.007593726274</v>
      </c>
      <c r="W167" s="303">
        <f t="shared" si="114"/>
        <v>599132.93464630796</v>
      </c>
      <c r="X167" s="303">
        <f t="shared" si="114"/>
        <v>-39794.978376037441</v>
      </c>
      <c r="Y167" s="303">
        <f t="shared" si="114"/>
        <v>-36206.436807197984</v>
      </c>
      <c r="Z167" s="303">
        <f t="shared" si="114"/>
        <v>-148952.36945543019</v>
      </c>
      <c r="AA167" s="303">
        <f t="shared" si="114"/>
        <v>-80567.441056910902</v>
      </c>
      <c r="AB167" s="303">
        <f t="shared" si="114"/>
        <v>-8487.5135037959553</v>
      </c>
      <c r="AC167" s="303">
        <f t="shared" si="114"/>
        <v>-853.73761377576739</v>
      </c>
      <c r="AD167" s="303">
        <f t="shared" si="114"/>
        <v>157979.94693420827</v>
      </c>
      <c r="AE167" s="303">
        <f t="shared" si="114"/>
        <v>446145.41984528024</v>
      </c>
      <c r="AF167" s="303">
        <f t="shared" si="114"/>
        <v>51998.584540183656</v>
      </c>
      <c r="AG167" s="303">
        <f t="shared" si="114"/>
        <v>561457.34682971844</v>
      </c>
      <c r="AH167" s="303">
        <f t="shared" si="114"/>
        <v>-76744.138027272187</v>
      </c>
      <c r="AI167" s="303">
        <f t="shared" si="114"/>
        <v>-87991.952822782099</v>
      </c>
      <c r="AJ167" s="303">
        <f t="shared" si="114"/>
        <v>-104983.18014297262</v>
      </c>
      <c r="AK167" s="303">
        <f t="shared" si="114"/>
        <v>-132215.92216871586</v>
      </c>
      <c r="AL167" s="303">
        <f t="shared" si="114"/>
        <v>159362.72396008298</v>
      </c>
      <c r="AM167" s="303">
        <f t="shared" si="114"/>
        <v>294706.52227732353</v>
      </c>
      <c r="AN167" s="303">
        <f t="shared" si="114"/>
        <v>-1259.1372533557005</v>
      </c>
      <c r="AO167" s="303">
        <f t="shared" si="114"/>
        <v>1856.174099272117</v>
      </c>
      <c r="AP167" s="303">
        <f t="shared" si="114"/>
        <v>100011.12576495484</v>
      </c>
      <c r="AQ167" s="303">
        <f t="shared" si="114"/>
        <v>-750445.91999999993</v>
      </c>
      <c r="AR167" s="303">
        <f t="shared" si="114"/>
        <v>855315.75</v>
      </c>
      <c r="AS167" s="303">
        <f t="shared" si="114"/>
        <v>0</v>
      </c>
      <c r="AT167" s="303">
        <f t="shared" si="114"/>
        <v>0</v>
      </c>
      <c r="AU167" s="303">
        <f t="shared" si="114"/>
        <v>0</v>
      </c>
      <c r="AV167" s="303">
        <f t="shared" si="114"/>
        <v>0</v>
      </c>
      <c r="AW167" s="303">
        <f t="shared" si="114"/>
        <v>0</v>
      </c>
      <c r="AX167" s="303">
        <f t="shared" si="114"/>
        <v>0</v>
      </c>
      <c r="AY167" s="303">
        <f t="shared" si="114"/>
        <v>0</v>
      </c>
      <c r="AZ167" s="303">
        <f t="shared" si="114"/>
        <v>0</v>
      </c>
      <c r="BA167" s="303">
        <f t="shared" si="114"/>
        <v>0</v>
      </c>
      <c r="BB167" s="303">
        <f t="shared" si="114"/>
        <v>0</v>
      </c>
      <c r="BC167" s="303">
        <f t="shared" si="114"/>
        <v>0</v>
      </c>
      <c r="BD167" s="303">
        <f t="shared" si="114"/>
        <v>0</v>
      </c>
      <c r="BE167" s="303">
        <f t="shared" si="114"/>
        <v>0</v>
      </c>
      <c r="BF167" s="303">
        <f t="shared" si="114"/>
        <v>0</v>
      </c>
      <c r="BG167" s="303">
        <f t="shared" si="114"/>
        <v>0</v>
      </c>
      <c r="BH167" s="303">
        <f t="shared" si="114"/>
        <v>0</v>
      </c>
      <c r="BI167" s="303">
        <f t="shared" si="114"/>
        <v>0</v>
      </c>
      <c r="BJ167" s="303">
        <f t="shared" si="114"/>
        <v>0</v>
      </c>
      <c r="BK167" s="303">
        <f t="shared" si="114"/>
        <v>0</v>
      </c>
      <c r="BL167" s="303">
        <f t="shared" si="114"/>
        <v>0</v>
      </c>
      <c r="BM167" s="303">
        <f t="shared" si="114"/>
        <v>0</v>
      </c>
      <c r="BN167" s="303">
        <f t="shared" si="114"/>
        <v>0</v>
      </c>
    </row>
    <row r="168" spans="1:853">
      <c r="A168" s="297"/>
      <c r="B168" s="302" t="s">
        <v>810</v>
      </c>
      <c r="C168" s="298"/>
      <c r="D168" s="302"/>
      <c r="E168" s="299">
        <f t="shared" ref="E168:AJ168" si="115">(E89-E15-E37)-(E166-E161)</f>
        <v>1928956.4673222005</v>
      </c>
      <c r="F168" s="299">
        <f t="shared" si="115"/>
        <v>559576.95260000229</v>
      </c>
      <c r="G168" s="299">
        <f t="shared" si="115"/>
        <v>1104290.6229414688</v>
      </c>
      <c r="H168" s="299">
        <f t="shared" si="115"/>
        <v>146773.50174940843</v>
      </c>
      <c r="I168" s="299">
        <f t="shared" si="115"/>
        <v>-21528.465080512688</v>
      </c>
      <c r="J168" s="299">
        <f t="shared" si="115"/>
        <v>-208706.08318736916</v>
      </c>
      <c r="K168" s="299">
        <f t="shared" si="115"/>
        <v>-85727.320948359556</v>
      </c>
      <c r="L168" s="299">
        <f t="shared" si="115"/>
        <v>122352.10059670499</v>
      </c>
      <c r="M168" s="299">
        <f t="shared" si="115"/>
        <v>28121.899897078983</v>
      </c>
      <c r="N168" s="299">
        <f t="shared" si="115"/>
        <v>-96577.797170475591</v>
      </c>
      <c r="O168" s="299">
        <f t="shared" si="115"/>
        <v>133623.41289439937</v>
      </c>
      <c r="P168" s="299">
        <f t="shared" si="115"/>
        <v>-83255.654078888241</v>
      </c>
      <c r="Q168" s="299">
        <f t="shared" si="115"/>
        <v>-175720.42939756345</v>
      </c>
      <c r="R168" s="299">
        <f t="shared" si="115"/>
        <v>-218680.78551215865</v>
      </c>
      <c r="S168" s="299">
        <f t="shared" si="115"/>
        <v>-19506.871112987865</v>
      </c>
      <c r="T168" s="299">
        <f t="shared" si="115"/>
        <v>-42501.986644062214</v>
      </c>
      <c r="U168" s="299">
        <f t="shared" si="115"/>
        <v>256258.26090016449</v>
      </c>
      <c r="V168" s="299">
        <f t="shared" si="115"/>
        <v>18105.892406273633</v>
      </c>
      <c r="W168" s="299">
        <f t="shared" si="115"/>
        <v>538186.29464630783</v>
      </c>
      <c r="X168" s="299">
        <f t="shared" si="115"/>
        <v>22390.071623962373</v>
      </c>
      <c r="Y168" s="299">
        <f t="shared" si="115"/>
        <v>-11990.576807198115</v>
      </c>
      <c r="Z168" s="299">
        <f t="shared" si="115"/>
        <v>-74136.509455430321</v>
      </c>
      <c r="AA168" s="299">
        <f t="shared" si="115"/>
        <v>-53817.041056910995</v>
      </c>
      <c r="AB168" s="299">
        <f t="shared" si="115"/>
        <v>40274.556496203877</v>
      </c>
      <c r="AC168" s="299">
        <f t="shared" si="115"/>
        <v>12480.662386224605</v>
      </c>
      <c r="AD168" s="299">
        <f t="shared" si="115"/>
        <v>246934.34693420865</v>
      </c>
      <c r="AE168" s="299">
        <f t="shared" si="115"/>
        <v>373942.59984528041</v>
      </c>
      <c r="AF168" s="299">
        <f t="shared" si="115"/>
        <v>-33978.36545981653</v>
      </c>
      <c r="AG168" s="299">
        <f t="shared" si="115"/>
        <v>517604.50682971859</v>
      </c>
      <c r="AH168" s="299">
        <f t="shared" si="115"/>
        <v>-95086.568027272355</v>
      </c>
      <c r="AI168" s="299">
        <f t="shared" si="115"/>
        <v>-30021.73282278236</v>
      </c>
      <c r="AJ168" s="299">
        <f t="shared" si="115"/>
        <v>-17205.390142972581</v>
      </c>
      <c r="AK168" s="299">
        <f t="shared" ref="AK168:BN168" si="116">(AK89-AK15-AK37)-(AK166-AK161)</f>
        <v>-44857.722168715671</v>
      </c>
      <c r="AL168" s="299">
        <f t="shared" si="116"/>
        <v>118820.92396008316</v>
      </c>
      <c r="AM168" s="299">
        <f t="shared" si="116"/>
        <v>236259.19227732345</v>
      </c>
      <c r="AN168" s="299">
        <f t="shared" si="116"/>
        <v>6551.5527466442436</v>
      </c>
      <c r="AO168" s="299">
        <f t="shared" si="116"/>
        <v>80477.094099272043</v>
      </c>
      <c r="AP168" s="299">
        <f t="shared" si="116"/>
        <v>9157.1457649543881</v>
      </c>
      <c r="AQ168" s="299">
        <f t="shared" si="116"/>
        <v>-721617.91999999993</v>
      </c>
      <c r="AR168" s="299">
        <f t="shared" si="116"/>
        <v>862066</v>
      </c>
      <c r="AS168" s="299">
        <f t="shared" si="116"/>
        <v>0</v>
      </c>
      <c r="AT168" s="299">
        <f t="shared" si="116"/>
        <v>0</v>
      </c>
      <c r="AU168" s="299">
        <f t="shared" si="116"/>
        <v>0</v>
      </c>
      <c r="AV168" s="299">
        <f t="shared" si="116"/>
        <v>0</v>
      </c>
      <c r="AW168" s="299">
        <f t="shared" si="116"/>
        <v>0</v>
      </c>
      <c r="AX168" s="299">
        <f t="shared" si="116"/>
        <v>0</v>
      </c>
      <c r="AY168" s="299">
        <f t="shared" si="116"/>
        <v>0</v>
      </c>
      <c r="AZ168" s="299">
        <f t="shared" si="116"/>
        <v>0</v>
      </c>
      <c r="BA168" s="299">
        <f t="shared" si="116"/>
        <v>0</v>
      </c>
      <c r="BB168" s="299">
        <f t="shared" si="116"/>
        <v>0</v>
      </c>
      <c r="BC168" s="299">
        <f t="shared" si="116"/>
        <v>0</v>
      </c>
      <c r="BD168" s="299">
        <f t="shared" si="116"/>
        <v>0</v>
      </c>
      <c r="BE168" s="299">
        <f t="shared" si="116"/>
        <v>0</v>
      </c>
      <c r="BF168" s="299">
        <f t="shared" si="116"/>
        <v>0</v>
      </c>
      <c r="BG168" s="299">
        <f t="shared" si="116"/>
        <v>0</v>
      </c>
      <c r="BH168" s="299">
        <f t="shared" si="116"/>
        <v>0</v>
      </c>
      <c r="BI168" s="299">
        <f t="shared" si="116"/>
        <v>0</v>
      </c>
      <c r="BJ168" s="299">
        <f t="shared" si="116"/>
        <v>0</v>
      </c>
      <c r="BK168" s="299">
        <f t="shared" si="116"/>
        <v>0</v>
      </c>
      <c r="BL168" s="299">
        <f t="shared" si="116"/>
        <v>0</v>
      </c>
      <c r="BM168" s="299">
        <f t="shared" si="116"/>
        <v>0</v>
      </c>
      <c r="BN168" s="299">
        <f t="shared" si="116"/>
        <v>0</v>
      </c>
    </row>
    <row r="169" spans="1:853">
      <c r="N169" s="453" t="s">
        <v>150</v>
      </c>
    </row>
    <row r="170" spans="1:853" s="478" customFormat="1" ht="18">
      <c r="A170" s="463"/>
      <c r="B170" s="463"/>
      <c r="C170" s="463"/>
      <c r="D170" s="379"/>
      <c r="E170" s="454"/>
      <c r="F170" s="454"/>
      <c r="G170" s="454"/>
      <c r="H170" s="454"/>
      <c r="I170" s="454"/>
      <c r="J170" s="454"/>
      <c r="K170" s="454"/>
      <c r="L170" s="454"/>
      <c r="M170" s="454"/>
      <c r="N170" s="454"/>
      <c r="O170" s="454"/>
      <c r="P170" s="454"/>
      <c r="Q170" s="454"/>
      <c r="R170" s="454"/>
      <c r="S170" s="454"/>
      <c r="T170" s="454"/>
      <c r="U170" s="454"/>
      <c r="V170" s="454"/>
      <c r="W170" s="454"/>
      <c r="X170" s="454"/>
      <c r="Y170" s="454"/>
      <c r="Z170" s="454"/>
      <c r="AA170" s="454"/>
      <c r="AB170" s="454"/>
      <c r="AC170" s="454"/>
      <c r="AD170" s="454"/>
      <c r="AE170" s="454"/>
      <c r="AF170" s="454"/>
      <c r="AG170" s="454"/>
      <c r="AH170" s="454"/>
      <c r="AI170" s="454"/>
      <c r="AJ170" s="454"/>
      <c r="AK170" s="454"/>
      <c r="AL170" s="454"/>
      <c r="AM170" s="454"/>
      <c r="AN170" s="454"/>
      <c r="AO170" s="454"/>
      <c r="AP170" s="454"/>
      <c r="AQ170" s="454"/>
      <c r="AR170" s="454"/>
      <c r="AS170" s="454"/>
      <c r="AT170" s="454"/>
      <c r="AU170" s="454"/>
      <c r="AV170" s="454"/>
      <c r="AW170" s="454"/>
      <c r="AX170" s="454"/>
      <c r="AY170" s="454"/>
      <c r="AZ170" s="454"/>
      <c r="BA170" s="454"/>
      <c r="BB170" s="454"/>
      <c r="BC170" s="454"/>
      <c r="BD170" s="454"/>
      <c r="BE170" s="454"/>
      <c r="BF170" s="454"/>
      <c r="BG170" s="454"/>
      <c r="BH170" s="454"/>
      <c r="BI170" s="454"/>
      <c r="BJ170" s="454"/>
      <c r="BK170" s="454"/>
      <c r="BL170" s="454"/>
      <c r="BM170" s="454"/>
      <c r="BN170" s="454"/>
    </row>
    <row r="172" spans="1:853" s="479" customFormat="1">
      <c r="A172" s="460"/>
      <c r="B172" s="460"/>
      <c r="C172" s="460"/>
      <c r="D172" s="460"/>
      <c r="E172" s="453"/>
      <c r="F172" s="453"/>
      <c r="G172" s="453"/>
      <c r="H172" s="453"/>
      <c r="I172" s="453"/>
      <c r="J172" s="453"/>
      <c r="K172" s="453"/>
      <c r="L172" s="453"/>
      <c r="M172" s="453"/>
      <c r="N172" s="453"/>
      <c r="O172" s="453"/>
      <c r="P172" s="453"/>
      <c r="Q172" s="453"/>
      <c r="R172" s="453"/>
      <c r="S172" s="453"/>
      <c r="T172" s="453"/>
      <c r="U172" s="453"/>
      <c r="V172" s="453"/>
      <c r="W172" s="453"/>
      <c r="X172" s="453"/>
      <c r="Y172" s="453"/>
      <c r="Z172" s="453"/>
      <c r="AA172" s="453"/>
      <c r="AB172" s="453"/>
      <c r="AC172" s="453"/>
      <c r="AD172" s="453"/>
      <c r="AE172" s="453"/>
      <c r="AF172" s="453"/>
      <c r="AG172" s="453"/>
      <c r="AH172" s="453"/>
      <c r="AI172" s="453"/>
      <c r="AJ172" s="453"/>
      <c r="AK172" s="453"/>
      <c r="AL172" s="453"/>
      <c r="AM172" s="453"/>
      <c r="AN172" s="453"/>
      <c r="AO172" s="453"/>
      <c r="AP172" s="453"/>
      <c r="AQ172" s="453"/>
      <c r="AR172" s="453"/>
      <c r="AS172" s="453"/>
      <c r="AT172" s="453"/>
      <c r="AU172" s="453"/>
      <c r="AV172" s="453"/>
      <c r="AW172" s="453"/>
      <c r="AX172" s="453"/>
      <c r="AY172" s="453"/>
      <c r="AZ172" s="453"/>
      <c r="BA172" s="453"/>
      <c r="BB172" s="453"/>
      <c r="BC172" s="453"/>
      <c r="BD172" s="453"/>
      <c r="BE172" s="453"/>
      <c r="BF172" s="453"/>
      <c r="BG172" s="453"/>
      <c r="BH172" s="453"/>
      <c r="BI172" s="453"/>
      <c r="BJ172" s="453"/>
      <c r="BK172" s="453"/>
      <c r="BL172" s="453"/>
      <c r="BM172" s="453"/>
      <c r="BN172" s="453"/>
      <c r="BO172" s="462"/>
      <c r="BP172" s="462"/>
      <c r="BQ172" s="462"/>
      <c r="BR172" s="462"/>
      <c r="BS172" s="462"/>
      <c r="BT172" s="462"/>
      <c r="BU172" s="462"/>
      <c r="BV172" s="462"/>
      <c r="BW172" s="462"/>
      <c r="BX172" s="462"/>
      <c r="BY172" s="462"/>
      <c r="BZ172" s="462"/>
      <c r="CA172" s="462"/>
      <c r="CB172" s="462"/>
      <c r="CC172" s="462"/>
      <c r="CD172" s="462"/>
      <c r="CE172" s="462"/>
      <c r="CF172" s="462"/>
      <c r="CG172" s="462"/>
      <c r="CH172" s="462"/>
      <c r="CI172" s="462"/>
      <c r="CJ172" s="462"/>
      <c r="CK172" s="462"/>
      <c r="CL172" s="462"/>
      <c r="CM172" s="462"/>
      <c r="CN172" s="462"/>
      <c r="CO172" s="462"/>
      <c r="CP172" s="462"/>
      <c r="CQ172" s="462"/>
      <c r="CR172" s="462"/>
      <c r="CS172" s="462"/>
      <c r="CT172" s="462"/>
      <c r="CU172" s="462"/>
      <c r="CV172" s="462"/>
      <c r="CW172" s="462"/>
      <c r="CX172" s="462"/>
      <c r="CY172" s="462"/>
      <c r="CZ172" s="462"/>
      <c r="DA172" s="462"/>
      <c r="DB172" s="462"/>
      <c r="DC172" s="462"/>
      <c r="DD172" s="462"/>
      <c r="DE172" s="462"/>
      <c r="DF172" s="462"/>
      <c r="DG172" s="462"/>
      <c r="DH172" s="462"/>
      <c r="DI172" s="462"/>
      <c r="DJ172" s="462"/>
      <c r="DK172" s="462"/>
      <c r="DL172" s="462"/>
      <c r="DM172" s="462"/>
      <c r="DN172" s="462"/>
      <c r="DO172" s="462"/>
      <c r="DP172" s="462"/>
      <c r="DQ172" s="462"/>
      <c r="DR172" s="462"/>
      <c r="DS172" s="462"/>
      <c r="DT172" s="462"/>
      <c r="DU172" s="462"/>
      <c r="DV172" s="462"/>
      <c r="DW172" s="462"/>
      <c r="DX172" s="462"/>
      <c r="DY172" s="462"/>
      <c r="DZ172" s="462"/>
      <c r="EA172" s="462"/>
      <c r="EB172" s="462"/>
      <c r="EC172" s="462"/>
      <c r="ED172" s="462"/>
      <c r="EE172" s="462"/>
      <c r="EF172" s="462"/>
      <c r="EG172" s="462"/>
      <c r="EH172" s="462"/>
      <c r="EI172" s="462"/>
      <c r="EJ172" s="462"/>
      <c r="EK172" s="462"/>
      <c r="EL172" s="462"/>
      <c r="EM172" s="462"/>
      <c r="EN172" s="462"/>
      <c r="EO172" s="462"/>
      <c r="EP172" s="462"/>
      <c r="EQ172" s="462"/>
      <c r="ER172" s="462"/>
      <c r="ES172" s="462"/>
      <c r="ET172" s="462"/>
      <c r="EU172" s="462"/>
      <c r="EV172" s="462"/>
      <c r="EW172" s="462"/>
      <c r="EX172" s="462"/>
      <c r="EY172" s="462"/>
      <c r="EZ172" s="462"/>
      <c r="FA172" s="462"/>
      <c r="FB172" s="462"/>
      <c r="FC172" s="462"/>
      <c r="FD172" s="462"/>
      <c r="FE172" s="462"/>
      <c r="FF172" s="462"/>
      <c r="FG172" s="462"/>
      <c r="FH172" s="462"/>
      <c r="FI172" s="462"/>
      <c r="FJ172" s="462"/>
      <c r="FK172" s="462"/>
      <c r="FL172" s="462"/>
      <c r="FM172" s="462"/>
      <c r="FN172" s="462"/>
      <c r="FO172" s="462"/>
      <c r="FP172" s="462"/>
      <c r="FQ172" s="462"/>
      <c r="FR172" s="462"/>
      <c r="FS172" s="462"/>
      <c r="FT172" s="462"/>
      <c r="FU172" s="462"/>
      <c r="FV172" s="462"/>
      <c r="FW172" s="462"/>
      <c r="FX172" s="462"/>
      <c r="FY172" s="462"/>
      <c r="FZ172" s="462"/>
      <c r="GA172" s="462"/>
      <c r="GB172" s="462"/>
      <c r="GC172" s="462"/>
      <c r="GD172" s="462"/>
      <c r="GE172" s="462"/>
      <c r="GF172" s="462"/>
      <c r="GG172" s="462"/>
      <c r="GH172" s="462"/>
      <c r="GI172" s="462"/>
      <c r="GJ172" s="462"/>
      <c r="GK172" s="462"/>
      <c r="GL172" s="462"/>
      <c r="GM172" s="462"/>
      <c r="GN172" s="462"/>
      <c r="GO172" s="462"/>
      <c r="GP172" s="462"/>
      <c r="GQ172" s="462"/>
      <c r="GR172" s="462"/>
      <c r="GS172" s="462"/>
      <c r="GT172" s="462"/>
      <c r="GU172" s="462"/>
      <c r="GV172" s="462"/>
      <c r="GW172" s="462"/>
      <c r="GX172" s="462"/>
      <c r="GY172" s="462"/>
      <c r="GZ172" s="462"/>
      <c r="HA172" s="462"/>
      <c r="HB172" s="462"/>
      <c r="HC172" s="462"/>
      <c r="HD172" s="462"/>
      <c r="HE172" s="462"/>
      <c r="HF172" s="462"/>
      <c r="HG172" s="462"/>
      <c r="HH172" s="462"/>
      <c r="HI172" s="462"/>
      <c r="HJ172" s="462"/>
      <c r="HK172" s="462"/>
      <c r="HL172" s="462"/>
      <c r="HM172" s="462"/>
      <c r="HN172" s="462"/>
      <c r="HO172" s="462"/>
      <c r="HP172" s="462"/>
      <c r="HQ172" s="462"/>
      <c r="HR172" s="462"/>
      <c r="HS172" s="462"/>
      <c r="HT172" s="462"/>
      <c r="HU172" s="462"/>
      <c r="HV172" s="462"/>
      <c r="HW172" s="462"/>
      <c r="HX172" s="462"/>
      <c r="HY172" s="462"/>
      <c r="HZ172" s="462"/>
      <c r="IA172" s="462"/>
      <c r="IB172" s="462"/>
      <c r="IC172" s="462"/>
      <c r="ID172" s="462"/>
      <c r="IE172" s="462"/>
      <c r="IF172" s="462"/>
      <c r="IG172" s="462"/>
      <c r="IH172" s="462"/>
      <c r="II172" s="462"/>
      <c r="IJ172" s="462"/>
      <c r="IK172" s="462"/>
      <c r="IL172" s="462"/>
      <c r="IM172" s="462"/>
      <c r="IN172" s="462"/>
      <c r="IO172" s="462"/>
      <c r="IP172" s="462"/>
      <c r="IQ172" s="462"/>
      <c r="IR172" s="462"/>
      <c r="IS172" s="462"/>
      <c r="IT172" s="462"/>
      <c r="IU172" s="462"/>
      <c r="IV172" s="462"/>
      <c r="IW172" s="462"/>
      <c r="IX172" s="462"/>
      <c r="IY172" s="462"/>
      <c r="IZ172" s="462"/>
      <c r="JA172" s="462"/>
      <c r="JB172" s="462"/>
      <c r="JC172" s="462"/>
      <c r="JD172" s="462"/>
      <c r="JE172" s="462"/>
      <c r="JF172" s="462"/>
      <c r="JG172" s="462"/>
      <c r="JH172" s="462"/>
      <c r="JI172" s="462"/>
      <c r="JJ172" s="462"/>
      <c r="JK172" s="462"/>
      <c r="JL172" s="462"/>
      <c r="JM172" s="462"/>
      <c r="JN172" s="462"/>
      <c r="JO172" s="462"/>
      <c r="JP172" s="462"/>
      <c r="JQ172" s="462"/>
      <c r="JR172" s="462"/>
      <c r="JS172" s="462"/>
      <c r="JT172" s="462"/>
      <c r="JU172" s="462"/>
      <c r="JV172" s="462"/>
      <c r="JW172" s="462"/>
      <c r="JX172" s="462"/>
      <c r="JY172" s="462"/>
      <c r="JZ172" s="462"/>
      <c r="KA172" s="462"/>
      <c r="KB172" s="462"/>
      <c r="KC172" s="462"/>
      <c r="KD172" s="462"/>
      <c r="KE172" s="462"/>
      <c r="KF172" s="462"/>
      <c r="KG172" s="462"/>
      <c r="KH172" s="462"/>
      <c r="KI172" s="462"/>
      <c r="KJ172" s="462"/>
      <c r="KK172" s="462"/>
      <c r="KL172" s="462"/>
      <c r="KM172" s="462"/>
      <c r="KN172" s="462"/>
      <c r="KO172" s="462"/>
      <c r="KP172" s="462"/>
      <c r="KQ172" s="462"/>
      <c r="KR172" s="462"/>
      <c r="KS172" s="462"/>
      <c r="KT172" s="462"/>
      <c r="KU172" s="462"/>
      <c r="KV172" s="462"/>
      <c r="KW172" s="462"/>
      <c r="KX172" s="462"/>
      <c r="KY172" s="462"/>
      <c r="KZ172" s="462"/>
      <c r="LA172" s="462"/>
      <c r="LB172" s="462"/>
      <c r="LC172" s="462"/>
      <c r="LD172" s="462"/>
      <c r="LE172" s="462"/>
      <c r="LF172" s="462"/>
      <c r="LG172" s="462"/>
      <c r="LH172" s="462"/>
      <c r="LI172" s="462"/>
      <c r="LJ172" s="462"/>
      <c r="LK172" s="462"/>
      <c r="LL172" s="462"/>
      <c r="LM172" s="462"/>
      <c r="LN172" s="462"/>
      <c r="LO172" s="462"/>
      <c r="LP172" s="462"/>
      <c r="LQ172" s="462"/>
      <c r="LR172" s="462"/>
      <c r="LS172" s="462"/>
      <c r="LT172" s="462"/>
      <c r="LU172" s="462"/>
      <c r="LV172" s="462"/>
      <c r="LW172" s="462"/>
      <c r="LX172" s="462"/>
      <c r="LY172" s="462"/>
      <c r="LZ172" s="462"/>
      <c r="MA172" s="462"/>
      <c r="MB172" s="462"/>
      <c r="MC172" s="462"/>
      <c r="MD172" s="462"/>
      <c r="ME172" s="462"/>
      <c r="MF172" s="462"/>
      <c r="MG172" s="462"/>
      <c r="MH172" s="462"/>
      <c r="MI172" s="462"/>
      <c r="MJ172" s="462"/>
      <c r="MK172" s="462"/>
      <c r="ML172" s="462"/>
      <c r="MM172" s="462"/>
      <c r="MN172" s="462"/>
      <c r="MO172" s="462"/>
      <c r="MP172" s="462"/>
      <c r="MQ172" s="462"/>
      <c r="MR172" s="462"/>
      <c r="MS172" s="462"/>
      <c r="MT172" s="462"/>
      <c r="MU172" s="462"/>
      <c r="MV172" s="462"/>
      <c r="MW172" s="462"/>
      <c r="MX172" s="462"/>
      <c r="MY172" s="462"/>
      <c r="MZ172" s="462"/>
      <c r="NA172" s="462"/>
      <c r="NB172" s="462"/>
      <c r="NC172" s="462"/>
      <c r="ND172" s="462"/>
      <c r="NE172" s="462"/>
      <c r="NF172" s="462"/>
      <c r="NG172" s="462"/>
      <c r="NH172" s="462"/>
      <c r="NI172" s="462"/>
      <c r="NJ172" s="462"/>
      <c r="NK172" s="462"/>
      <c r="NL172" s="462"/>
      <c r="NM172" s="462"/>
      <c r="NN172" s="462"/>
      <c r="NO172" s="462"/>
      <c r="NP172" s="462"/>
      <c r="NQ172" s="462"/>
      <c r="NR172" s="462"/>
      <c r="NS172" s="462"/>
      <c r="NT172" s="462"/>
      <c r="NU172" s="462"/>
      <c r="NV172" s="462"/>
      <c r="NW172" s="462"/>
      <c r="NX172" s="462"/>
      <c r="NY172" s="462"/>
      <c r="NZ172" s="462"/>
      <c r="OA172" s="462"/>
      <c r="OB172" s="462"/>
      <c r="OC172" s="462"/>
      <c r="OD172" s="462"/>
      <c r="OE172" s="462"/>
      <c r="OF172" s="462"/>
      <c r="OG172" s="462"/>
      <c r="OH172" s="462"/>
      <c r="OI172" s="462"/>
      <c r="OJ172" s="462"/>
      <c r="OK172" s="462"/>
      <c r="OL172" s="462"/>
      <c r="OM172" s="462"/>
      <c r="ON172" s="462"/>
      <c r="OO172" s="462"/>
      <c r="OP172" s="462"/>
      <c r="OQ172" s="462"/>
      <c r="OR172" s="462"/>
      <c r="OS172" s="462"/>
      <c r="OT172" s="462"/>
      <c r="OU172" s="462"/>
      <c r="OV172" s="462"/>
      <c r="OW172" s="462"/>
      <c r="OX172" s="462"/>
      <c r="OY172" s="462"/>
      <c r="OZ172" s="462"/>
      <c r="PA172" s="462"/>
      <c r="PB172" s="462"/>
      <c r="PC172" s="462"/>
      <c r="PD172" s="462"/>
      <c r="PE172" s="462"/>
      <c r="PF172" s="462"/>
      <c r="PG172" s="462"/>
      <c r="PH172" s="462"/>
      <c r="PI172" s="462"/>
      <c r="PJ172" s="462"/>
      <c r="PK172" s="462"/>
      <c r="PL172" s="462"/>
      <c r="PM172" s="462"/>
      <c r="PN172" s="462"/>
      <c r="PO172" s="462"/>
      <c r="PP172" s="462"/>
      <c r="PQ172" s="462"/>
      <c r="PR172" s="462"/>
      <c r="PS172" s="462"/>
      <c r="PT172" s="462"/>
      <c r="PU172" s="462"/>
      <c r="PV172" s="462"/>
      <c r="PW172" s="462"/>
      <c r="PX172" s="462"/>
      <c r="PY172" s="462"/>
      <c r="PZ172" s="462"/>
      <c r="QA172" s="462"/>
      <c r="QB172" s="462"/>
      <c r="QC172" s="462"/>
      <c r="QD172" s="462"/>
      <c r="QE172" s="462"/>
      <c r="QF172" s="462"/>
      <c r="QG172" s="462"/>
      <c r="QH172" s="462"/>
      <c r="QI172" s="462"/>
      <c r="QJ172" s="462"/>
      <c r="QK172" s="462"/>
      <c r="QL172" s="462"/>
      <c r="QM172" s="462"/>
      <c r="QN172" s="462"/>
      <c r="QO172" s="462"/>
      <c r="QP172" s="462"/>
      <c r="QQ172" s="462"/>
      <c r="QR172" s="462"/>
      <c r="QS172" s="462"/>
      <c r="QT172" s="462"/>
      <c r="QU172" s="462"/>
      <c r="QV172" s="462"/>
      <c r="QW172" s="462"/>
      <c r="QX172" s="462"/>
      <c r="QY172" s="462"/>
      <c r="QZ172" s="462"/>
      <c r="RA172" s="462"/>
      <c r="RB172" s="462"/>
      <c r="RC172" s="462"/>
      <c r="RD172" s="462"/>
      <c r="RE172" s="462"/>
      <c r="RF172" s="462"/>
      <c r="RG172" s="462"/>
      <c r="RH172" s="462"/>
      <c r="RI172" s="462"/>
      <c r="RJ172" s="462"/>
      <c r="RK172" s="462"/>
      <c r="RL172" s="462"/>
      <c r="RM172" s="462"/>
      <c r="RN172" s="462"/>
      <c r="RO172" s="462"/>
      <c r="RP172" s="462"/>
      <c r="RQ172" s="462"/>
      <c r="RR172" s="462"/>
      <c r="RS172" s="462"/>
      <c r="RT172" s="462"/>
      <c r="RU172" s="462"/>
      <c r="RV172" s="462"/>
      <c r="RW172" s="462"/>
      <c r="RX172" s="462"/>
      <c r="RY172" s="462"/>
      <c r="RZ172" s="462"/>
      <c r="SA172" s="462"/>
      <c r="SB172" s="462"/>
      <c r="SC172" s="462"/>
      <c r="SD172" s="462"/>
      <c r="SE172" s="462"/>
      <c r="SF172" s="462"/>
      <c r="SG172" s="462"/>
      <c r="SH172" s="462"/>
      <c r="SI172" s="462"/>
      <c r="SJ172" s="462"/>
      <c r="SK172" s="462"/>
      <c r="SL172" s="462"/>
      <c r="SM172" s="462"/>
      <c r="SN172" s="462"/>
      <c r="SO172" s="462"/>
      <c r="SP172" s="462"/>
      <c r="SQ172" s="462"/>
      <c r="SR172" s="462"/>
      <c r="SS172" s="462"/>
      <c r="ST172" s="462"/>
      <c r="SU172" s="462"/>
      <c r="SV172" s="462"/>
      <c r="SW172" s="462"/>
      <c r="SX172" s="462"/>
      <c r="SY172" s="462"/>
      <c r="SZ172" s="462"/>
      <c r="TA172" s="462"/>
      <c r="TB172" s="462"/>
      <c r="TC172" s="462"/>
      <c r="TD172" s="462"/>
      <c r="TE172" s="462"/>
      <c r="TF172" s="462"/>
      <c r="TG172" s="462"/>
      <c r="TH172" s="462"/>
      <c r="TI172" s="462"/>
      <c r="TJ172" s="462"/>
      <c r="TK172" s="462"/>
      <c r="TL172" s="462"/>
      <c r="TM172" s="462"/>
      <c r="TN172" s="462"/>
      <c r="TO172" s="462"/>
      <c r="TP172" s="462"/>
      <c r="TQ172" s="462"/>
      <c r="TR172" s="462"/>
      <c r="TS172" s="462"/>
      <c r="TT172" s="462"/>
      <c r="TU172" s="462"/>
      <c r="TV172" s="462"/>
      <c r="TW172" s="462"/>
      <c r="TX172" s="462"/>
      <c r="TY172" s="462"/>
      <c r="TZ172" s="462"/>
      <c r="UA172" s="462"/>
      <c r="UB172" s="462"/>
      <c r="UC172" s="462"/>
      <c r="UD172" s="462"/>
      <c r="UE172" s="462"/>
      <c r="UF172" s="462"/>
      <c r="UG172" s="462"/>
      <c r="UH172" s="462"/>
      <c r="UI172" s="462"/>
      <c r="UJ172" s="462"/>
      <c r="UK172" s="462"/>
      <c r="UL172" s="462"/>
      <c r="UM172" s="462"/>
      <c r="UN172" s="462"/>
      <c r="UO172" s="462"/>
      <c r="UP172" s="462"/>
      <c r="UQ172" s="462"/>
      <c r="UR172" s="462"/>
      <c r="US172" s="462"/>
      <c r="UT172" s="462"/>
      <c r="UU172" s="462"/>
      <c r="UV172" s="462"/>
      <c r="UW172" s="462"/>
      <c r="UX172" s="462"/>
      <c r="UY172" s="462"/>
      <c r="UZ172" s="462"/>
      <c r="VA172" s="462"/>
      <c r="VB172" s="462"/>
      <c r="VC172" s="462"/>
      <c r="VD172" s="462"/>
      <c r="VE172" s="462"/>
      <c r="VF172" s="462"/>
      <c r="VG172" s="462"/>
      <c r="VH172" s="462"/>
      <c r="VI172" s="462"/>
      <c r="VJ172" s="462"/>
      <c r="VK172" s="462"/>
      <c r="VL172" s="462"/>
      <c r="VM172" s="462"/>
      <c r="VN172" s="462"/>
      <c r="VO172" s="462"/>
      <c r="VP172" s="462"/>
      <c r="VQ172" s="462"/>
      <c r="VR172" s="462"/>
      <c r="VS172" s="462"/>
      <c r="VT172" s="462"/>
      <c r="VU172" s="462"/>
      <c r="VV172" s="462"/>
      <c r="VW172" s="462"/>
      <c r="VX172" s="462"/>
      <c r="VY172" s="462"/>
      <c r="VZ172" s="462"/>
      <c r="WA172" s="462"/>
      <c r="WB172" s="462"/>
      <c r="WC172" s="462"/>
      <c r="WD172" s="462"/>
      <c r="WE172" s="462"/>
      <c r="WF172" s="462"/>
      <c r="WG172" s="462"/>
      <c r="WH172" s="462"/>
      <c r="WI172" s="462"/>
      <c r="WJ172" s="462"/>
      <c r="WK172" s="462"/>
      <c r="WL172" s="462"/>
      <c r="WM172" s="462"/>
      <c r="WN172" s="462"/>
      <c r="WO172" s="462"/>
      <c r="WP172" s="462"/>
      <c r="WQ172" s="462"/>
      <c r="WR172" s="462"/>
      <c r="WS172" s="462"/>
      <c r="WT172" s="462"/>
      <c r="WU172" s="462"/>
      <c r="WV172" s="462"/>
      <c r="WW172" s="462"/>
      <c r="WX172" s="462"/>
      <c r="WY172" s="462"/>
      <c r="WZ172" s="462"/>
      <c r="XA172" s="462"/>
      <c r="XB172" s="462"/>
      <c r="XC172" s="462"/>
      <c r="XD172" s="462"/>
      <c r="XE172" s="462"/>
      <c r="XF172" s="462"/>
      <c r="XG172" s="462"/>
      <c r="XH172" s="462"/>
      <c r="XI172" s="462"/>
      <c r="XJ172" s="462"/>
      <c r="XK172" s="462"/>
      <c r="XL172" s="462"/>
      <c r="XM172" s="462"/>
      <c r="XN172" s="462"/>
      <c r="XO172" s="462"/>
      <c r="XP172" s="462"/>
      <c r="XQ172" s="462"/>
      <c r="XR172" s="462"/>
      <c r="XS172" s="462"/>
      <c r="XT172" s="462"/>
      <c r="XU172" s="462"/>
      <c r="XV172" s="462"/>
      <c r="XW172" s="462"/>
      <c r="XX172" s="462"/>
      <c r="XY172" s="462"/>
      <c r="XZ172" s="462"/>
      <c r="YA172" s="462"/>
      <c r="YB172" s="462"/>
      <c r="YC172" s="462"/>
      <c r="YD172" s="462"/>
      <c r="YE172" s="462"/>
      <c r="YF172" s="462"/>
      <c r="YG172" s="462"/>
      <c r="YH172" s="462"/>
      <c r="YI172" s="462"/>
      <c r="YJ172" s="462"/>
      <c r="YK172" s="462"/>
      <c r="YL172" s="462"/>
      <c r="YM172" s="462"/>
      <c r="YN172" s="462"/>
      <c r="YO172" s="462"/>
      <c r="YP172" s="462"/>
      <c r="YQ172" s="462"/>
      <c r="YR172" s="462"/>
      <c r="YS172" s="462"/>
      <c r="YT172" s="462"/>
      <c r="YU172" s="462"/>
      <c r="YV172" s="462"/>
      <c r="YW172" s="462"/>
      <c r="YX172" s="462"/>
      <c r="YY172" s="462"/>
      <c r="YZ172" s="462"/>
      <c r="ZA172" s="462"/>
      <c r="ZB172" s="462"/>
      <c r="ZC172" s="462"/>
      <c r="ZD172" s="462"/>
      <c r="ZE172" s="462"/>
      <c r="ZF172" s="462"/>
      <c r="ZG172" s="462"/>
      <c r="ZH172" s="462"/>
      <c r="ZI172" s="462"/>
      <c r="ZJ172" s="462"/>
      <c r="ZK172" s="462"/>
      <c r="ZL172" s="462"/>
      <c r="ZM172" s="462"/>
      <c r="ZN172" s="462"/>
      <c r="ZO172" s="462"/>
      <c r="ZP172" s="462"/>
      <c r="ZQ172" s="462"/>
      <c r="ZR172" s="462"/>
      <c r="ZS172" s="462"/>
      <c r="ZT172" s="462"/>
      <c r="ZU172" s="462"/>
      <c r="ZV172" s="462"/>
      <c r="ZW172" s="462"/>
      <c r="ZX172" s="462"/>
      <c r="ZY172" s="462"/>
      <c r="ZZ172" s="462"/>
      <c r="AAA172" s="462"/>
      <c r="AAB172" s="462"/>
      <c r="AAC172" s="462"/>
      <c r="AAD172" s="462"/>
      <c r="AAE172" s="462"/>
      <c r="AAF172" s="462"/>
      <c r="AAG172" s="462"/>
      <c r="AAH172" s="462"/>
      <c r="AAI172" s="462"/>
      <c r="AAJ172" s="462"/>
      <c r="AAK172" s="462"/>
      <c r="AAL172" s="462"/>
      <c r="AAM172" s="462"/>
      <c r="AAN172" s="462"/>
      <c r="AAO172" s="462"/>
      <c r="AAP172" s="462"/>
      <c r="AAQ172" s="462"/>
      <c r="AAR172" s="462"/>
      <c r="AAS172" s="462"/>
      <c r="AAT172" s="462"/>
      <c r="AAU172" s="462"/>
      <c r="AAV172" s="462"/>
      <c r="AAW172" s="462"/>
      <c r="AAX172" s="462"/>
      <c r="AAY172" s="462"/>
      <c r="AAZ172" s="462"/>
      <c r="ABA172" s="462"/>
      <c r="ABB172" s="462"/>
      <c r="ABC172" s="462"/>
      <c r="ABD172" s="462"/>
      <c r="ABE172" s="462"/>
      <c r="ABF172" s="462"/>
      <c r="ABG172" s="462"/>
      <c r="ABH172" s="462"/>
      <c r="ABI172" s="462"/>
      <c r="ABJ172" s="462"/>
      <c r="ABK172" s="462"/>
      <c r="ABL172" s="462"/>
      <c r="ABM172" s="462"/>
      <c r="ABN172" s="462"/>
      <c r="ABO172" s="462"/>
      <c r="ABP172" s="462"/>
      <c r="ABQ172" s="462"/>
      <c r="ABR172" s="462"/>
      <c r="ABS172" s="462"/>
      <c r="ABT172" s="462"/>
      <c r="ABU172" s="462"/>
      <c r="ABV172" s="462"/>
      <c r="ABW172" s="462"/>
      <c r="ABX172" s="462"/>
      <c r="ABY172" s="462"/>
      <c r="ABZ172" s="462"/>
      <c r="ACA172" s="462"/>
      <c r="ACB172" s="462"/>
      <c r="ACC172" s="462"/>
      <c r="ACD172" s="462"/>
      <c r="ACE172" s="462"/>
      <c r="ACF172" s="462"/>
      <c r="ACG172" s="462"/>
      <c r="ACH172" s="462"/>
      <c r="ACI172" s="462"/>
      <c r="ACJ172" s="462"/>
      <c r="ACK172" s="462"/>
      <c r="ACL172" s="462"/>
      <c r="ACM172" s="462"/>
      <c r="ACN172" s="462"/>
      <c r="ACO172" s="462"/>
      <c r="ACP172" s="462"/>
      <c r="ACQ172" s="462"/>
      <c r="ACR172" s="462"/>
      <c r="ACS172" s="462"/>
      <c r="ACT172" s="462"/>
      <c r="ACU172" s="462"/>
      <c r="ACV172" s="462"/>
      <c r="ACW172" s="462"/>
      <c r="ACX172" s="462"/>
      <c r="ACY172" s="462"/>
      <c r="ACZ172" s="462"/>
      <c r="ADA172" s="462"/>
      <c r="ADB172" s="462"/>
      <c r="ADC172" s="462"/>
      <c r="ADD172" s="462"/>
      <c r="ADE172" s="462"/>
      <c r="ADF172" s="462"/>
      <c r="ADG172" s="462"/>
      <c r="ADH172" s="462"/>
      <c r="ADI172" s="462"/>
      <c r="ADJ172" s="462"/>
      <c r="ADK172" s="462"/>
      <c r="ADL172" s="462"/>
      <c r="ADM172" s="462"/>
      <c r="ADN172" s="462"/>
      <c r="ADO172" s="462"/>
      <c r="ADP172" s="462"/>
      <c r="ADQ172" s="462"/>
      <c r="ADR172" s="462"/>
      <c r="ADS172" s="462"/>
      <c r="ADT172" s="462"/>
      <c r="ADU172" s="462"/>
      <c r="ADV172" s="462"/>
      <c r="ADW172" s="462"/>
      <c r="ADX172" s="462"/>
      <c r="ADY172" s="462"/>
      <c r="ADZ172" s="462"/>
      <c r="AEA172" s="462"/>
      <c r="AEB172" s="462"/>
      <c r="AEC172" s="462"/>
      <c r="AED172" s="462"/>
      <c r="AEE172" s="462"/>
      <c r="AEF172" s="462"/>
      <c r="AEG172" s="462"/>
      <c r="AEH172" s="462"/>
      <c r="AEI172" s="462"/>
      <c r="AEJ172" s="462"/>
      <c r="AEK172" s="462"/>
      <c r="AEL172" s="462"/>
      <c r="AEM172" s="462"/>
      <c r="AEN172" s="462"/>
      <c r="AEO172" s="462"/>
      <c r="AEP172" s="462"/>
      <c r="AEQ172" s="462"/>
      <c r="AER172" s="462"/>
      <c r="AES172" s="462"/>
      <c r="AET172" s="462"/>
      <c r="AEU172" s="462"/>
      <c r="AEV172" s="462"/>
      <c r="AEW172" s="462"/>
      <c r="AEX172" s="462"/>
      <c r="AEY172" s="462"/>
      <c r="AEZ172" s="462"/>
      <c r="AFA172" s="462"/>
      <c r="AFB172" s="462"/>
      <c r="AFC172" s="462"/>
      <c r="AFD172" s="462"/>
      <c r="AFE172" s="462"/>
      <c r="AFF172" s="462"/>
      <c r="AFG172" s="462"/>
      <c r="AFH172" s="462"/>
      <c r="AFI172" s="462"/>
      <c r="AFJ172" s="462"/>
      <c r="AFK172" s="462"/>
      <c r="AFL172" s="462"/>
      <c r="AFM172" s="462"/>
      <c r="AFN172" s="462"/>
      <c r="AFO172" s="462"/>
      <c r="AFP172" s="462"/>
      <c r="AFQ172" s="462"/>
      <c r="AFR172" s="462"/>
      <c r="AFS172" s="462"/>
      <c r="AFT172" s="462"/>
      <c r="AFU172" s="462"/>
    </row>
    <row r="174" spans="1:853" s="477" customFormat="1">
      <c r="A174" s="460"/>
      <c r="B174" s="460"/>
      <c r="C174" s="460"/>
      <c r="D174" s="460"/>
      <c r="E174" s="453"/>
      <c r="F174" s="453"/>
      <c r="G174" s="453"/>
      <c r="H174" s="453"/>
      <c r="I174" s="453"/>
      <c r="J174" s="453"/>
      <c r="K174" s="453"/>
      <c r="L174" s="453"/>
      <c r="M174" s="453"/>
      <c r="N174" s="453"/>
      <c r="O174" s="453"/>
      <c r="P174" s="453"/>
      <c r="Q174" s="453"/>
      <c r="R174" s="453"/>
      <c r="S174" s="453"/>
      <c r="T174" s="453"/>
      <c r="U174" s="453"/>
      <c r="V174" s="453"/>
      <c r="W174" s="453"/>
      <c r="X174" s="453"/>
      <c r="Y174" s="453"/>
      <c r="Z174" s="453"/>
      <c r="AA174" s="453"/>
      <c r="AB174" s="453"/>
      <c r="AC174" s="453"/>
      <c r="AD174" s="453"/>
      <c r="AE174" s="453"/>
      <c r="AF174" s="453"/>
      <c r="AG174" s="453"/>
      <c r="AH174" s="453"/>
      <c r="AI174" s="453"/>
      <c r="AJ174" s="453"/>
      <c r="AK174" s="453"/>
      <c r="AL174" s="453"/>
      <c r="AM174" s="453"/>
      <c r="AN174" s="453"/>
      <c r="AO174" s="453"/>
      <c r="AP174" s="453"/>
      <c r="AQ174" s="453"/>
      <c r="AR174" s="453"/>
      <c r="AS174" s="453"/>
      <c r="AT174" s="453"/>
      <c r="AU174" s="453"/>
      <c r="AV174" s="453"/>
      <c r="AW174" s="453"/>
      <c r="AX174" s="453"/>
      <c r="AY174" s="453"/>
      <c r="AZ174" s="453"/>
      <c r="BA174" s="453"/>
      <c r="BB174" s="453"/>
      <c r="BC174" s="453"/>
      <c r="BD174" s="453"/>
      <c r="BE174" s="453"/>
      <c r="BF174" s="453"/>
      <c r="BG174" s="453"/>
      <c r="BH174" s="453"/>
      <c r="BI174" s="453"/>
      <c r="BJ174" s="453"/>
      <c r="BK174" s="453"/>
      <c r="BL174" s="453"/>
      <c r="BM174" s="453"/>
      <c r="BN174" s="453"/>
      <c r="BO174" s="462"/>
      <c r="BP174" s="462"/>
      <c r="BQ174" s="462"/>
      <c r="BR174" s="462"/>
      <c r="BS174" s="462"/>
      <c r="BT174" s="462"/>
      <c r="BU174" s="462"/>
      <c r="BV174" s="462"/>
      <c r="BW174" s="462"/>
      <c r="BX174" s="462"/>
      <c r="BY174" s="462"/>
      <c r="BZ174" s="462"/>
      <c r="CA174" s="462"/>
      <c r="CB174" s="462"/>
      <c r="CC174" s="462"/>
      <c r="CD174" s="462"/>
      <c r="CE174" s="462"/>
      <c r="CF174" s="462"/>
      <c r="CG174" s="462"/>
      <c r="CH174" s="462"/>
      <c r="CI174" s="462"/>
      <c r="CJ174" s="462"/>
      <c r="CK174" s="462"/>
      <c r="CL174" s="462"/>
      <c r="CM174" s="462"/>
      <c r="CN174" s="462"/>
      <c r="CO174" s="462"/>
      <c r="CP174" s="462"/>
      <c r="CQ174" s="462"/>
      <c r="CR174" s="462"/>
      <c r="CS174" s="462"/>
      <c r="CT174" s="462"/>
      <c r="CU174" s="462"/>
      <c r="CV174" s="462"/>
      <c r="CW174" s="462"/>
      <c r="CX174" s="462"/>
      <c r="CY174" s="462"/>
      <c r="CZ174" s="462"/>
      <c r="DA174" s="462"/>
      <c r="DB174" s="462"/>
      <c r="DC174" s="462"/>
      <c r="DD174" s="462"/>
      <c r="DE174" s="462"/>
      <c r="DF174" s="462"/>
      <c r="DG174" s="462"/>
      <c r="DH174" s="462"/>
      <c r="DI174" s="462"/>
      <c r="DJ174" s="462"/>
      <c r="DK174" s="462"/>
      <c r="DL174" s="462"/>
      <c r="DM174" s="462"/>
      <c r="DN174" s="462"/>
      <c r="DO174" s="462"/>
      <c r="DP174" s="462"/>
      <c r="DQ174" s="462"/>
      <c r="DR174" s="462"/>
      <c r="DS174" s="462"/>
      <c r="DT174" s="462"/>
      <c r="DU174" s="462"/>
      <c r="DV174" s="462"/>
      <c r="DW174" s="462"/>
      <c r="DX174" s="462"/>
      <c r="DY174" s="462"/>
      <c r="DZ174" s="462"/>
      <c r="EA174" s="462"/>
      <c r="EB174" s="462"/>
      <c r="EC174" s="462"/>
      <c r="ED174" s="462"/>
      <c r="EE174" s="462"/>
      <c r="EF174" s="462"/>
      <c r="EG174" s="462"/>
      <c r="EH174" s="462"/>
      <c r="EI174" s="462"/>
      <c r="EJ174" s="462"/>
      <c r="EK174" s="462"/>
      <c r="EL174" s="462"/>
      <c r="EM174" s="462"/>
      <c r="EN174" s="462"/>
      <c r="EO174" s="462"/>
      <c r="EP174" s="462"/>
      <c r="EQ174" s="462"/>
      <c r="ER174" s="462"/>
      <c r="ES174" s="462"/>
      <c r="ET174" s="462"/>
      <c r="EU174" s="462"/>
      <c r="EV174" s="462"/>
      <c r="EW174" s="462"/>
      <c r="EX174" s="462"/>
      <c r="EY174" s="462"/>
      <c r="EZ174" s="462"/>
      <c r="FA174" s="462"/>
      <c r="FB174" s="462"/>
      <c r="FC174" s="462"/>
      <c r="FD174" s="462"/>
      <c r="FE174" s="462"/>
      <c r="FF174" s="462"/>
      <c r="FG174" s="462"/>
      <c r="FH174" s="462"/>
      <c r="FI174" s="462"/>
      <c r="FJ174" s="462"/>
      <c r="FK174" s="462"/>
      <c r="FL174" s="462"/>
      <c r="FM174" s="462"/>
      <c r="FN174" s="462"/>
      <c r="FO174" s="462"/>
      <c r="FP174" s="462"/>
      <c r="FQ174" s="462"/>
      <c r="FR174" s="462"/>
      <c r="FS174" s="462"/>
      <c r="FT174" s="462"/>
      <c r="FU174" s="462"/>
      <c r="FV174" s="462"/>
      <c r="FW174" s="462"/>
      <c r="FX174" s="462"/>
      <c r="FY174" s="462"/>
      <c r="FZ174" s="462"/>
      <c r="GA174" s="462"/>
      <c r="GB174" s="462"/>
      <c r="GC174" s="462"/>
      <c r="GD174" s="462"/>
      <c r="GE174" s="462"/>
      <c r="GF174" s="462"/>
      <c r="GG174" s="462"/>
      <c r="GH174" s="462"/>
      <c r="GI174" s="462"/>
      <c r="GJ174" s="462"/>
      <c r="GK174" s="462"/>
      <c r="GL174" s="462"/>
      <c r="GM174" s="462"/>
      <c r="GN174" s="462"/>
      <c r="GO174" s="462"/>
      <c r="GP174" s="462"/>
      <c r="GQ174" s="462"/>
      <c r="GR174" s="462"/>
      <c r="GS174" s="462"/>
      <c r="GT174" s="462"/>
      <c r="GU174" s="462"/>
      <c r="GV174" s="462"/>
      <c r="GW174" s="462"/>
      <c r="GX174" s="462"/>
      <c r="GY174" s="462"/>
      <c r="GZ174" s="462"/>
      <c r="HA174" s="462"/>
      <c r="HB174" s="462"/>
      <c r="HC174" s="462"/>
      <c r="HD174" s="462"/>
      <c r="HE174" s="462"/>
      <c r="HF174" s="462"/>
      <c r="HG174" s="462"/>
      <c r="HH174" s="462"/>
      <c r="HI174" s="462"/>
      <c r="HJ174" s="462"/>
      <c r="HK174" s="462"/>
      <c r="HL174" s="462"/>
      <c r="HM174" s="462"/>
      <c r="HN174" s="462"/>
      <c r="HO174" s="462"/>
      <c r="HP174" s="462"/>
      <c r="HQ174" s="462"/>
      <c r="HR174" s="462"/>
      <c r="HS174" s="462"/>
      <c r="HT174" s="462"/>
      <c r="HU174" s="462"/>
      <c r="HV174" s="462"/>
      <c r="HW174" s="462"/>
      <c r="HX174" s="462"/>
      <c r="HY174" s="462"/>
      <c r="HZ174" s="462"/>
      <c r="IA174" s="462"/>
      <c r="IB174" s="462"/>
      <c r="IC174" s="462"/>
      <c r="ID174" s="462"/>
      <c r="IE174" s="462"/>
      <c r="IF174" s="462"/>
      <c r="IG174" s="462"/>
      <c r="IH174" s="462"/>
      <c r="II174" s="462"/>
      <c r="IJ174" s="462"/>
      <c r="IK174" s="462"/>
      <c r="IL174" s="462"/>
      <c r="IM174" s="462"/>
      <c r="IN174" s="462"/>
      <c r="IO174" s="462"/>
      <c r="IP174" s="462"/>
      <c r="IQ174" s="462"/>
      <c r="IR174" s="462"/>
      <c r="IS174" s="462"/>
      <c r="IT174" s="462"/>
      <c r="IU174" s="462"/>
      <c r="IV174" s="462"/>
      <c r="IW174" s="462"/>
      <c r="IX174" s="462"/>
      <c r="IY174" s="462"/>
      <c r="IZ174" s="462"/>
      <c r="JA174" s="462"/>
      <c r="JB174" s="462"/>
      <c r="JC174" s="462"/>
      <c r="JD174" s="462"/>
      <c r="JE174" s="462"/>
      <c r="JF174" s="462"/>
      <c r="JG174" s="462"/>
      <c r="JH174" s="462"/>
      <c r="JI174" s="462"/>
      <c r="JJ174" s="462"/>
      <c r="JK174" s="462"/>
      <c r="JL174" s="462"/>
      <c r="JM174" s="462"/>
      <c r="JN174" s="462"/>
      <c r="JO174" s="462"/>
      <c r="JP174" s="462"/>
      <c r="JQ174" s="462"/>
      <c r="JR174" s="462"/>
      <c r="JS174" s="462"/>
      <c r="JT174" s="462"/>
      <c r="JU174" s="462"/>
      <c r="JV174" s="462"/>
      <c r="JW174" s="462"/>
      <c r="JX174" s="462"/>
      <c r="JY174" s="462"/>
      <c r="JZ174" s="462"/>
      <c r="KA174" s="462"/>
      <c r="KB174" s="462"/>
      <c r="KC174" s="462"/>
      <c r="KD174" s="462"/>
      <c r="KE174" s="462"/>
      <c r="KF174" s="462"/>
      <c r="KG174" s="462"/>
      <c r="KH174" s="462"/>
      <c r="KI174" s="462"/>
      <c r="KJ174" s="462"/>
      <c r="KK174" s="462"/>
      <c r="KL174" s="462"/>
      <c r="KM174" s="462"/>
      <c r="KN174" s="462"/>
      <c r="KO174" s="462"/>
      <c r="KP174" s="462"/>
      <c r="KQ174" s="462"/>
      <c r="KR174" s="462"/>
      <c r="KS174" s="462"/>
      <c r="KT174" s="462"/>
      <c r="KU174" s="462"/>
      <c r="KV174" s="462"/>
      <c r="KW174" s="462"/>
      <c r="KX174" s="462"/>
      <c r="KY174" s="462"/>
      <c r="KZ174" s="462"/>
      <c r="LA174" s="462"/>
      <c r="LB174" s="462"/>
      <c r="LC174" s="462"/>
      <c r="LD174" s="462"/>
      <c r="LE174" s="462"/>
      <c r="LF174" s="462"/>
      <c r="LG174" s="462"/>
      <c r="LH174" s="462"/>
      <c r="LI174" s="462"/>
      <c r="LJ174" s="462"/>
      <c r="LK174" s="462"/>
      <c r="LL174" s="462"/>
      <c r="LM174" s="462"/>
      <c r="LN174" s="462"/>
      <c r="LO174" s="462"/>
      <c r="LP174" s="462"/>
      <c r="LQ174" s="462"/>
      <c r="LR174" s="462"/>
      <c r="LS174" s="462"/>
      <c r="LT174" s="462"/>
      <c r="LU174" s="462"/>
      <c r="LV174" s="462"/>
      <c r="LW174" s="462"/>
      <c r="LX174" s="462"/>
      <c r="LY174" s="462"/>
      <c r="LZ174" s="462"/>
      <c r="MA174" s="462"/>
      <c r="MB174" s="462"/>
      <c r="MC174" s="462"/>
      <c r="MD174" s="462"/>
      <c r="ME174" s="462"/>
      <c r="MF174" s="462"/>
      <c r="MG174" s="462"/>
      <c r="MH174" s="462"/>
      <c r="MI174" s="462"/>
      <c r="MJ174" s="462"/>
      <c r="MK174" s="462"/>
      <c r="ML174" s="462"/>
      <c r="MM174" s="462"/>
      <c r="MN174" s="462"/>
      <c r="MO174" s="462"/>
      <c r="MP174" s="462"/>
      <c r="MQ174" s="462"/>
      <c r="MR174" s="462"/>
      <c r="MS174" s="462"/>
      <c r="MT174" s="462"/>
      <c r="MU174" s="462"/>
      <c r="MV174" s="462"/>
      <c r="MW174" s="462"/>
      <c r="MX174" s="462"/>
      <c r="MY174" s="462"/>
      <c r="MZ174" s="462"/>
      <c r="NA174" s="462"/>
      <c r="NB174" s="462"/>
      <c r="NC174" s="462"/>
      <c r="ND174" s="462"/>
      <c r="NE174" s="462"/>
      <c r="NF174" s="462"/>
      <c r="NG174" s="462"/>
      <c r="NH174" s="462"/>
      <c r="NI174" s="462"/>
      <c r="NJ174" s="462"/>
      <c r="NK174" s="462"/>
      <c r="NL174" s="462"/>
      <c r="NM174" s="462"/>
      <c r="NN174" s="462"/>
      <c r="NO174" s="462"/>
      <c r="NP174" s="462"/>
      <c r="NQ174" s="462"/>
      <c r="NR174" s="462"/>
      <c r="NS174" s="462"/>
      <c r="NT174" s="462"/>
      <c r="NU174" s="462"/>
      <c r="NV174" s="462"/>
      <c r="NW174" s="462"/>
      <c r="NX174" s="462"/>
      <c r="NY174" s="462"/>
      <c r="NZ174" s="462"/>
      <c r="OA174" s="462"/>
      <c r="OB174" s="462"/>
      <c r="OC174" s="462"/>
      <c r="OD174" s="462"/>
      <c r="OE174" s="462"/>
      <c r="OF174" s="462"/>
      <c r="OG174" s="462"/>
      <c r="OH174" s="462"/>
      <c r="OI174" s="462"/>
      <c r="OJ174" s="462"/>
      <c r="OK174" s="462"/>
      <c r="OL174" s="462"/>
      <c r="OM174" s="462"/>
      <c r="ON174" s="462"/>
      <c r="OO174" s="462"/>
      <c r="OP174" s="462"/>
      <c r="OQ174" s="462"/>
      <c r="OR174" s="462"/>
      <c r="OS174" s="462"/>
      <c r="OT174" s="462"/>
      <c r="OU174" s="462"/>
      <c r="OV174" s="462"/>
      <c r="OW174" s="462"/>
      <c r="OX174" s="462"/>
      <c r="OY174" s="462"/>
      <c r="OZ174" s="462"/>
      <c r="PA174" s="462"/>
      <c r="PB174" s="462"/>
      <c r="PC174" s="462"/>
      <c r="PD174" s="462"/>
      <c r="PE174" s="462"/>
      <c r="PF174" s="462"/>
      <c r="PG174" s="462"/>
      <c r="PH174" s="462"/>
      <c r="PI174" s="462"/>
      <c r="PJ174" s="462"/>
      <c r="PK174" s="462"/>
      <c r="PL174" s="462"/>
      <c r="PM174" s="462"/>
      <c r="PN174" s="462"/>
      <c r="PO174" s="462"/>
      <c r="PP174" s="462"/>
      <c r="PQ174" s="462"/>
      <c r="PR174" s="462"/>
      <c r="PS174" s="462"/>
      <c r="PT174" s="462"/>
      <c r="PU174" s="462"/>
      <c r="PV174" s="462"/>
      <c r="PW174" s="462"/>
      <c r="PX174" s="462"/>
      <c r="PY174" s="462"/>
      <c r="PZ174" s="462"/>
      <c r="QA174" s="462"/>
      <c r="QB174" s="462"/>
      <c r="QC174" s="462"/>
      <c r="QD174" s="462"/>
      <c r="QE174" s="462"/>
      <c r="QF174" s="462"/>
      <c r="QG174" s="462"/>
      <c r="QH174" s="462"/>
      <c r="QI174" s="462"/>
      <c r="QJ174" s="462"/>
      <c r="QK174" s="462"/>
      <c r="QL174" s="462"/>
      <c r="QM174" s="462"/>
      <c r="QN174" s="462"/>
      <c r="QO174" s="462"/>
      <c r="QP174" s="462"/>
      <c r="QQ174" s="462"/>
      <c r="QR174" s="462"/>
      <c r="QS174" s="462"/>
      <c r="QT174" s="462"/>
      <c r="QU174" s="462"/>
      <c r="QV174" s="462"/>
      <c r="QW174" s="462"/>
      <c r="QX174" s="462"/>
      <c r="QY174" s="462"/>
      <c r="QZ174" s="462"/>
      <c r="RA174" s="462"/>
      <c r="RB174" s="462"/>
      <c r="RC174" s="462"/>
      <c r="RD174" s="462"/>
      <c r="RE174" s="462"/>
      <c r="RF174" s="462"/>
      <c r="RG174" s="462"/>
      <c r="RH174" s="462"/>
      <c r="RI174" s="462"/>
      <c r="RJ174" s="462"/>
      <c r="RK174" s="462"/>
      <c r="RL174" s="462"/>
      <c r="RM174" s="462"/>
      <c r="RN174" s="462"/>
      <c r="RO174" s="462"/>
      <c r="RP174" s="462"/>
      <c r="RQ174" s="462"/>
      <c r="RR174" s="462"/>
      <c r="RS174" s="462"/>
      <c r="RT174" s="462"/>
      <c r="RU174" s="462"/>
      <c r="RV174" s="462"/>
      <c r="RW174" s="462"/>
      <c r="RX174" s="462"/>
      <c r="RY174" s="462"/>
      <c r="RZ174" s="462"/>
      <c r="SA174" s="462"/>
      <c r="SB174" s="462"/>
      <c r="SC174" s="462"/>
      <c r="SD174" s="462"/>
      <c r="SE174" s="462"/>
      <c r="SF174" s="462"/>
      <c r="SG174" s="462"/>
      <c r="SH174" s="462"/>
      <c r="SI174" s="462"/>
      <c r="SJ174" s="462"/>
      <c r="SK174" s="462"/>
      <c r="SL174" s="462"/>
      <c r="SM174" s="462"/>
      <c r="SN174" s="462"/>
      <c r="SO174" s="462"/>
      <c r="SP174" s="462"/>
      <c r="SQ174" s="462"/>
      <c r="SR174" s="462"/>
      <c r="SS174" s="462"/>
      <c r="ST174" s="462"/>
      <c r="SU174" s="462"/>
      <c r="SV174" s="462"/>
      <c r="SW174" s="462"/>
      <c r="SX174" s="462"/>
      <c r="SY174" s="462"/>
      <c r="SZ174" s="462"/>
      <c r="TA174" s="462"/>
      <c r="TB174" s="462"/>
      <c r="TC174" s="462"/>
      <c r="TD174" s="462"/>
      <c r="TE174" s="462"/>
      <c r="TF174" s="462"/>
      <c r="TG174" s="462"/>
      <c r="TH174" s="462"/>
      <c r="TI174" s="462"/>
      <c r="TJ174" s="462"/>
      <c r="TK174" s="462"/>
      <c r="TL174" s="462"/>
      <c r="TM174" s="462"/>
      <c r="TN174" s="462"/>
      <c r="TO174" s="462"/>
      <c r="TP174" s="462"/>
      <c r="TQ174" s="462"/>
      <c r="TR174" s="462"/>
      <c r="TS174" s="462"/>
      <c r="TT174" s="462"/>
      <c r="TU174" s="462"/>
      <c r="TV174" s="462"/>
      <c r="TW174" s="462"/>
      <c r="TX174" s="462"/>
      <c r="TY174" s="462"/>
      <c r="TZ174" s="462"/>
      <c r="UA174" s="462"/>
      <c r="UB174" s="462"/>
      <c r="UC174" s="462"/>
      <c r="UD174" s="462"/>
      <c r="UE174" s="462"/>
      <c r="UF174" s="462"/>
      <c r="UG174" s="462"/>
      <c r="UH174" s="462"/>
      <c r="UI174" s="462"/>
      <c r="UJ174" s="462"/>
      <c r="UK174" s="462"/>
      <c r="UL174" s="462"/>
      <c r="UM174" s="462"/>
      <c r="UN174" s="462"/>
      <c r="UO174" s="462"/>
      <c r="UP174" s="462"/>
      <c r="UQ174" s="462"/>
      <c r="UR174" s="462"/>
      <c r="US174" s="462"/>
      <c r="UT174" s="462"/>
      <c r="UU174" s="462"/>
      <c r="UV174" s="462"/>
      <c r="UW174" s="462"/>
      <c r="UX174" s="462"/>
      <c r="UY174" s="462"/>
      <c r="UZ174" s="462"/>
      <c r="VA174" s="462"/>
      <c r="VB174" s="462"/>
      <c r="VC174" s="462"/>
      <c r="VD174" s="462"/>
      <c r="VE174" s="462"/>
      <c r="VF174" s="462"/>
      <c r="VG174" s="462"/>
      <c r="VH174" s="462"/>
      <c r="VI174" s="462"/>
      <c r="VJ174" s="462"/>
      <c r="VK174" s="462"/>
      <c r="VL174" s="462"/>
      <c r="VM174" s="462"/>
      <c r="VN174" s="462"/>
      <c r="VO174" s="462"/>
      <c r="VP174" s="462"/>
      <c r="VQ174" s="462"/>
      <c r="VR174" s="462"/>
      <c r="VS174" s="462"/>
      <c r="VT174" s="462"/>
      <c r="VU174" s="462"/>
      <c r="VV174" s="462"/>
      <c r="VW174" s="462"/>
      <c r="VX174" s="462"/>
      <c r="VY174" s="462"/>
      <c r="VZ174" s="462"/>
      <c r="WA174" s="462"/>
      <c r="WB174" s="462"/>
      <c r="WC174" s="462"/>
      <c r="WD174" s="462"/>
      <c r="WE174" s="462"/>
      <c r="WF174" s="462"/>
      <c r="WG174" s="462"/>
      <c r="WH174" s="462"/>
      <c r="WI174" s="462"/>
      <c r="WJ174" s="462"/>
      <c r="WK174" s="462"/>
      <c r="WL174" s="462"/>
      <c r="WM174" s="462"/>
      <c r="WN174" s="462"/>
      <c r="WO174" s="462"/>
      <c r="WP174" s="462"/>
      <c r="WQ174" s="462"/>
      <c r="WR174" s="462"/>
      <c r="WS174" s="462"/>
      <c r="WT174" s="462"/>
      <c r="WU174" s="462"/>
      <c r="WV174" s="462"/>
      <c r="WW174" s="462"/>
      <c r="WX174" s="462"/>
      <c r="WY174" s="462"/>
      <c r="WZ174" s="462"/>
      <c r="XA174" s="462"/>
      <c r="XB174" s="462"/>
      <c r="XC174" s="462"/>
      <c r="XD174" s="462"/>
      <c r="XE174" s="462"/>
      <c r="XF174" s="462"/>
      <c r="XG174" s="462"/>
      <c r="XH174" s="462"/>
      <c r="XI174" s="462"/>
      <c r="XJ174" s="462"/>
      <c r="XK174" s="462"/>
      <c r="XL174" s="462"/>
      <c r="XM174" s="462"/>
      <c r="XN174" s="462"/>
      <c r="XO174" s="462"/>
      <c r="XP174" s="462"/>
      <c r="XQ174" s="462"/>
      <c r="XR174" s="462"/>
      <c r="XS174" s="462"/>
      <c r="XT174" s="462"/>
      <c r="XU174" s="462"/>
      <c r="XV174" s="462"/>
      <c r="XW174" s="462"/>
      <c r="XX174" s="462"/>
      <c r="XY174" s="462"/>
      <c r="XZ174" s="462"/>
      <c r="YA174" s="462"/>
      <c r="YB174" s="462"/>
      <c r="YC174" s="462"/>
      <c r="YD174" s="462"/>
      <c r="YE174" s="462"/>
      <c r="YF174" s="462"/>
      <c r="YG174" s="462"/>
      <c r="YH174" s="462"/>
      <c r="YI174" s="462"/>
      <c r="YJ174" s="462"/>
      <c r="YK174" s="462"/>
      <c r="YL174" s="462"/>
      <c r="YM174" s="462"/>
      <c r="YN174" s="462"/>
      <c r="YO174" s="462"/>
      <c r="YP174" s="462"/>
      <c r="YQ174" s="462"/>
      <c r="YR174" s="462"/>
      <c r="YS174" s="462"/>
      <c r="YT174" s="462"/>
      <c r="YU174" s="462"/>
      <c r="YV174" s="462"/>
      <c r="YW174" s="462"/>
      <c r="YX174" s="462"/>
      <c r="YY174" s="462"/>
      <c r="YZ174" s="462"/>
      <c r="ZA174" s="462"/>
      <c r="ZB174" s="462"/>
      <c r="ZC174" s="462"/>
      <c r="ZD174" s="462"/>
      <c r="ZE174" s="462"/>
      <c r="ZF174" s="462"/>
      <c r="ZG174" s="462"/>
      <c r="ZH174" s="462"/>
      <c r="ZI174" s="462"/>
      <c r="ZJ174" s="462"/>
      <c r="ZK174" s="462"/>
      <c r="ZL174" s="462"/>
      <c r="ZM174" s="462"/>
      <c r="ZN174" s="462"/>
      <c r="ZO174" s="462"/>
      <c r="ZP174" s="462"/>
      <c r="ZQ174" s="462"/>
      <c r="ZR174" s="462"/>
      <c r="ZS174" s="462"/>
      <c r="ZT174" s="462"/>
      <c r="ZU174" s="462"/>
      <c r="ZV174" s="462"/>
      <c r="ZW174" s="462"/>
      <c r="ZX174" s="462"/>
      <c r="ZY174" s="462"/>
      <c r="ZZ174" s="462"/>
      <c r="AAA174" s="462"/>
      <c r="AAB174" s="462"/>
      <c r="AAC174" s="462"/>
      <c r="AAD174" s="462"/>
      <c r="AAE174" s="462"/>
      <c r="AAF174" s="462"/>
      <c r="AAG174" s="462"/>
      <c r="AAH174" s="462"/>
      <c r="AAI174" s="462"/>
      <c r="AAJ174" s="462"/>
      <c r="AAK174" s="462"/>
      <c r="AAL174" s="462"/>
      <c r="AAM174" s="462"/>
      <c r="AAN174" s="462"/>
      <c r="AAO174" s="462"/>
      <c r="AAP174" s="462"/>
      <c r="AAQ174" s="462"/>
      <c r="AAR174" s="462"/>
      <c r="AAS174" s="462"/>
      <c r="AAT174" s="462"/>
      <c r="AAU174" s="462"/>
      <c r="AAV174" s="462"/>
      <c r="AAW174" s="462"/>
      <c r="AAX174" s="462"/>
      <c r="AAY174" s="462"/>
      <c r="AAZ174" s="462"/>
      <c r="ABA174" s="462"/>
      <c r="ABB174" s="462"/>
      <c r="ABC174" s="462"/>
      <c r="ABD174" s="462"/>
      <c r="ABE174" s="462"/>
      <c r="ABF174" s="462"/>
      <c r="ABG174" s="462"/>
      <c r="ABH174" s="462"/>
      <c r="ABI174" s="462"/>
      <c r="ABJ174" s="462"/>
      <c r="ABK174" s="462"/>
      <c r="ABL174" s="462"/>
      <c r="ABM174" s="462"/>
      <c r="ABN174" s="462"/>
      <c r="ABO174" s="462"/>
      <c r="ABP174" s="462"/>
      <c r="ABQ174" s="462"/>
      <c r="ABR174" s="462"/>
      <c r="ABS174" s="462"/>
      <c r="ABT174" s="462"/>
      <c r="ABU174" s="462"/>
      <c r="ABV174" s="462"/>
      <c r="ABW174" s="462"/>
      <c r="ABX174" s="462"/>
      <c r="ABY174" s="462"/>
      <c r="ABZ174" s="462"/>
      <c r="ACA174" s="462"/>
      <c r="ACB174" s="462"/>
      <c r="ACC174" s="462"/>
      <c r="ACD174" s="462"/>
      <c r="ACE174" s="462"/>
      <c r="ACF174" s="462"/>
      <c r="ACG174" s="462"/>
      <c r="ACH174" s="462"/>
      <c r="ACI174" s="462"/>
      <c r="ACJ174" s="462"/>
      <c r="ACK174" s="462"/>
      <c r="ACL174" s="462"/>
      <c r="ACM174" s="462"/>
      <c r="ACN174" s="462"/>
      <c r="ACO174" s="462"/>
      <c r="ACP174" s="462"/>
      <c r="ACQ174" s="462"/>
      <c r="ACR174" s="462"/>
      <c r="ACS174" s="462"/>
      <c r="ACT174" s="462"/>
      <c r="ACU174" s="462"/>
      <c r="ACV174" s="462"/>
      <c r="ACW174" s="462"/>
      <c r="ACX174" s="462"/>
      <c r="ACY174" s="462"/>
      <c r="ACZ174" s="462"/>
      <c r="ADA174" s="462"/>
      <c r="ADB174" s="462"/>
      <c r="ADC174" s="462"/>
      <c r="ADD174" s="462"/>
      <c r="ADE174" s="462"/>
      <c r="ADF174" s="462"/>
      <c r="ADG174" s="462"/>
      <c r="ADH174" s="462"/>
      <c r="ADI174" s="462"/>
      <c r="ADJ174" s="462"/>
      <c r="ADK174" s="462"/>
      <c r="ADL174" s="462"/>
      <c r="ADM174" s="462"/>
      <c r="ADN174" s="462"/>
      <c r="ADO174" s="462"/>
      <c r="ADP174" s="462"/>
      <c r="ADQ174" s="462"/>
      <c r="ADR174" s="462"/>
      <c r="ADS174" s="462"/>
      <c r="ADT174" s="462"/>
      <c r="ADU174" s="462"/>
      <c r="ADV174" s="462"/>
      <c r="ADW174" s="462"/>
      <c r="ADX174" s="462"/>
      <c r="ADY174" s="462"/>
      <c r="ADZ174" s="462"/>
      <c r="AEA174" s="462"/>
      <c r="AEB174" s="462"/>
      <c r="AEC174" s="462"/>
      <c r="AED174" s="462"/>
      <c r="AEE174" s="462"/>
      <c r="AEF174" s="462"/>
      <c r="AEG174" s="462"/>
      <c r="AEH174" s="462"/>
      <c r="AEI174" s="462"/>
      <c r="AEJ174" s="462"/>
      <c r="AEK174" s="462"/>
      <c r="AEL174" s="462"/>
      <c r="AEM174" s="462"/>
      <c r="AEN174" s="462"/>
      <c r="AEO174" s="462"/>
      <c r="AEP174" s="462"/>
      <c r="AEQ174" s="462"/>
      <c r="AER174" s="462"/>
      <c r="AES174" s="462"/>
      <c r="AET174" s="462"/>
      <c r="AEU174" s="462"/>
      <c r="AEV174" s="462"/>
      <c r="AEW174" s="462"/>
      <c r="AEX174" s="462"/>
      <c r="AEY174" s="462"/>
      <c r="AEZ174" s="462"/>
      <c r="AFA174" s="462"/>
      <c r="AFB174" s="462"/>
      <c r="AFC174" s="462"/>
      <c r="AFD174" s="462"/>
      <c r="AFE174" s="462"/>
      <c r="AFF174" s="462"/>
      <c r="AFG174" s="462"/>
      <c r="AFH174" s="462"/>
      <c r="AFI174" s="462"/>
      <c r="AFJ174" s="462"/>
      <c r="AFK174" s="462"/>
      <c r="AFL174" s="462"/>
      <c r="AFM174" s="462"/>
      <c r="AFN174" s="462"/>
      <c r="AFO174" s="462"/>
      <c r="AFP174" s="462"/>
      <c r="AFQ174" s="462"/>
      <c r="AFR174" s="462"/>
      <c r="AFS174" s="462"/>
      <c r="AFT174" s="462"/>
      <c r="AFU174" s="462"/>
    </row>
    <row r="175" spans="1:853">
      <c r="T175" s="453" t="s">
        <v>150</v>
      </c>
      <c r="AL175" s="453" t="s">
        <v>150</v>
      </c>
    </row>
    <row r="177" spans="1:853" s="477" customFormat="1">
      <c r="A177" s="460"/>
      <c r="B177" s="460"/>
      <c r="C177" s="460"/>
      <c r="D177" s="460"/>
      <c r="E177" s="453"/>
      <c r="F177" s="453"/>
      <c r="G177" s="453"/>
      <c r="H177" s="453"/>
      <c r="I177" s="453"/>
      <c r="J177" s="453"/>
      <c r="K177" s="453"/>
      <c r="L177" s="453"/>
      <c r="M177" s="453"/>
      <c r="N177" s="453"/>
      <c r="O177" s="453"/>
      <c r="P177" s="453"/>
      <c r="Q177" s="453"/>
      <c r="R177" s="453"/>
      <c r="S177" s="453"/>
      <c r="T177" s="453"/>
      <c r="U177" s="453"/>
      <c r="V177" s="453"/>
      <c r="W177" s="453"/>
      <c r="X177" s="453"/>
      <c r="Y177" s="453"/>
      <c r="Z177" s="453"/>
      <c r="AA177" s="453"/>
      <c r="AB177" s="453"/>
      <c r="AC177" s="453"/>
      <c r="AD177" s="453"/>
      <c r="AE177" s="453"/>
      <c r="AF177" s="453"/>
      <c r="AG177" s="453"/>
      <c r="AH177" s="453"/>
      <c r="AI177" s="453"/>
      <c r="AJ177" s="453"/>
      <c r="AK177" s="453"/>
      <c r="AL177" s="453"/>
      <c r="AM177" s="453"/>
      <c r="AN177" s="453"/>
      <c r="AO177" s="453"/>
      <c r="AP177" s="453"/>
      <c r="AQ177" s="453"/>
      <c r="AR177" s="453"/>
      <c r="AS177" s="453"/>
      <c r="AT177" s="453"/>
      <c r="AU177" s="453"/>
      <c r="AV177" s="453"/>
      <c r="AW177" s="453"/>
      <c r="AX177" s="453"/>
      <c r="AY177" s="453"/>
      <c r="AZ177" s="453"/>
      <c r="BA177" s="453"/>
      <c r="BB177" s="453"/>
      <c r="BC177" s="453"/>
      <c r="BD177" s="453"/>
      <c r="BE177" s="453"/>
      <c r="BF177" s="453"/>
      <c r="BG177" s="453"/>
      <c r="BH177" s="453"/>
      <c r="BI177" s="453"/>
      <c r="BJ177" s="453"/>
      <c r="BK177" s="453"/>
      <c r="BL177" s="453"/>
      <c r="BM177" s="453"/>
      <c r="BN177" s="453"/>
      <c r="BO177" s="462"/>
      <c r="BP177" s="462"/>
      <c r="BQ177" s="462"/>
      <c r="BR177" s="462"/>
      <c r="BS177" s="462"/>
      <c r="BT177" s="462"/>
      <c r="BU177" s="462"/>
      <c r="BV177" s="462"/>
      <c r="BW177" s="462"/>
      <c r="BX177" s="462"/>
      <c r="BY177" s="462"/>
      <c r="BZ177" s="462"/>
      <c r="CA177" s="462"/>
      <c r="CB177" s="462"/>
      <c r="CC177" s="462"/>
      <c r="CD177" s="462"/>
      <c r="CE177" s="462"/>
      <c r="CF177" s="462"/>
      <c r="CG177" s="462"/>
      <c r="CH177" s="462"/>
      <c r="CI177" s="462"/>
      <c r="CJ177" s="462"/>
      <c r="CK177" s="462"/>
      <c r="CL177" s="462"/>
      <c r="CM177" s="462"/>
      <c r="CN177" s="462"/>
      <c r="CO177" s="462"/>
      <c r="CP177" s="462"/>
      <c r="CQ177" s="462"/>
      <c r="CR177" s="462"/>
      <c r="CS177" s="462"/>
      <c r="CT177" s="462"/>
      <c r="CU177" s="462"/>
      <c r="CV177" s="462"/>
      <c r="CW177" s="462"/>
      <c r="CX177" s="462"/>
      <c r="CY177" s="462"/>
      <c r="CZ177" s="462"/>
      <c r="DA177" s="462"/>
      <c r="DB177" s="462"/>
      <c r="DC177" s="462"/>
      <c r="DD177" s="462"/>
      <c r="DE177" s="462"/>
      <c r="DF177" s="462"/>
      <c r="DG177" s="462"/>
      <c r="DH177" s="462"/>
      <c r="DI177" s="462"/>
      <c r="DJ177" s="462"/>
      <c r="DK177" s="462"/>
      <c r="DL177" s="462"/>
      <c r="DM177" s="462"/>
      <c r="DN177" s="462"/>
      <c r="DO177" s="462"/>
      <c r="DP177" s="462"/>
      <c r="DQ177" s="462"/>
      <c r="DR177" s="462"/>
      <c r="DS177" s="462"/>
      <c r="DT177" s="462"/>
      <c r="DU177" s="462"/>
      <c r="DV177" s="462"/>
      <c r="DW177" s="462"/>
      <c r="DX177" s="462"/>
      <c r="DY177" s="462"/>
      <c r="DZ177" s="462"/>
      <c r="EA177" s="462"/>
      <c r="EB177" s="462"/>
      <c r="EC177" s="462"/>
      <c r="ED177" s="462"/>
      <c r="EE177" s="462"/>
      <c r="EF177" s="462"/>
      <c r="EG177" s="462"/>
      <c r="EH177" s="462"/>
      <c r="EI177" s="462"/>
      <c r="EJ177" s="462"/>
      <c r="EK177" s="462"/>
      <c r="EL177" s="462"/>
      <c r="EM177" s="462"/>
      <c r="EN177" s="462"/>
      <c r="EO177" s="462"/>
      <c r="EP177" s="462"/>
      <c r="EQ177" s="462"/>
      <c r="ER177" s="462"/>
      <c r="ES177" s="462"/>
      <c r="ET177" s="462"/>
      <c r="EU177" s="462"/>
      <c r="EV177" s="462"/>
      <c r="EW177" s="462"/>
      <c r="EX177" s="462"/>
      <c r="EY177" s="462"/>
      <c r="EZ177" s="462"/>
      <c r="FA177" s="462"/>
      <c r="FB177" s="462"/>
      <c r="FC177" s="462"/>
      <c r="FD177" s="462"/>
      <c r="FE177" s="462"/>
      <c r="FF177" s="462"/>
      <c r="FG177" s="462"/>
      <c r="FH177" s="462"/>
      <c r="FI177" s="462"/>
      <c r="FJ177" s="462"/>
      <c r="FK177" s="462"/>
      <c r="FL177" s="462"/>
      <c r="FM177" s="462"/>
      <c r="FN177" s="462"/>
      <c r="FO177" s="462"/>
      <c r="FP177" s="462"/>
      <c r="FQ177" s="462"/>
      <c r="FR177" s="462"/>
      <c r="FS177" s="462"/>
      <c r="FT177" s="462"/>
      <c r="FU177" s="462"/>
      <c r="FV177" s="462"/>
      <c r="FW177" s="462"/>
      <c r="FX177" s="462"/>
      <c r="FY177" s="462"/>
      <c r="FZ177" s="462"/>
      <c r="GA177" s="462"/>
      <c r="GB177" s="462"/>
      <c r="GC177" s="462"/>
      <c r="GD177" s="462"/>
      <c r="GE177" s="462"/>
      <c r="GF177" s="462"/>
      <c r="GG177" s="462"/>
      <c r="GH177" s="462"/>
      <c r="GI177" s="462"/>
      <c r="GJ177" s="462"/>
      <c r="GK177" s="462"/>
      <c r="GL177" s="462"/>
      <c r="GM177" s="462"/>
      <c r="GN177" s="462"/>
      <c r="GO177" s="462"/>
      <c r="GP177" s="462"/>
      <c r="GQ177" s="462"/>
      <c r="GR177" s="462"/>
      <c r="GS177" s="462"/>
      <c r="GT177" s="462"/>
      <c r="GU177" s="462"/>
      <c r="GV177" s="462"/>
      <c r="GW177" s="462"/>
      <c r="GX177" s="462"/>
      <c r="GY177" s="462"/>
      <c r="GZ177" s="462"/>
      <c r="HA177" s="462"/>
      <c r="HB177" s="462"/>
      <c r="HC177" s="462"/>
      <c r="HD177" s="462"/>
      <c r="HE177" s="462"/>
      <c r="HF177" s="462"/>
      <c r="HG177" s="462"/>
      <c r="HH177" s="462"/>
      <c r="HI177" s="462"/>
      <c r="HJ177" s="462"/>
      <c r="HK177" s="462"/>
      <c r="HL177" s="462"/>
      <c r="HM177" s="462"/>
      <c r="HN177" s="462"/>
      <c r="HO177" s="462"/>
      <c r="HP177" s="462"/>
      <c r="HQ177" s="462"/>
      <c r="HR177" s="462"/>
      <c r="HS177" s="462"/>
      <c r="HT177" s="462"/>
      <c r="HU177" s="462"/>
      <c r="HV177" s="462"/>
      <c r="HW177" s="462"/>
      <c r="HX177" s="462"/>
      <c r="HY177" s="462"/>
      <c r="HZ177" s="462"/>
      <c r="IA177" s="462"/>
      <c r="IB177" s="462"/>
      <c r="IC177" s="462"/>
      <c r="ID177" s="462"/>
      <c r="IE177" s="462"/>
      <c r="IF177" s="462"/>
      <c r="IG177" s="462"/>
      <c r="IH177" s="462"/>
      <c r="II177" s="462"/>
      <c r="IJ177" s="462"/>
      <c r="IK177" s="462"/>
      <c r="IL177" s="462"/>
      <c r="IM177" s="462"/>
      <c r="IN177" s="462"/>
      <c r="IO177" s="462"/>
      <c r="IP177" s="462"/>
      <c r="IQ177" s="462"/>
      <c r="IR177" s="462"/>
      <c r="IS177" s="462"/>
      <c r="IT177" s="462"/>
      <c r="IU177" s="462"/>
      <c r="IV177" s="462"/>
      <c r="IW177" s="462"/>
      <c r="IX177" s="462"/>
      <c r="IY177" s="462"/>
      <c r="IZ177" s="462"/>
      <c r="JA177" s="462"/>
      <c r="JB177" s="462"/>
      <c r="JC177" s="462"/>
      <c r="JD177" s="462"/>
      <c r="JE177" s="462"/>
      <c r="JF177" s="462"/>
      <c r="JG177" s="462"/>
      <c r="JH177" s="462"/>
      <c r="JI177" s="462"/>
      <c r="JJ177" s="462"/>
      <c r="JK177" s="462"/>
      <c r="JL177" s="462"/>
      <c r="JM177" s="462"/>
      <c r="JN177" s="462"/>
      <c r="JO177" s="462"/>
      <c r="JP177" s="462"/>
      <c r="JQ177" s="462"/>
      <c r="JR177" s="462"/>
      <c r="JS177" s="462"/>
      <c r="JT177" s="462"/>
      <c r="JU177" s="462"/>
      <c r="JV177" s="462"/>
      <c r="JW177" s="462"/>
      <c r="JX177" s="462"/>
      <c r="JY177" s="462"/>
      <c r="JZ177" s="462"/>
      <c r="KA177" s="462"/>
      <c r="KB177" s="462"/>
      <c r="KC177" s="462"/>
      <c r="KD177" s="462"/>
      <c r="KE177" s="462"/>
      <c r="KF177" s="462"/>
      <c r="KG177" s="462"/>
      <c r="KH177" s="462"/>
      <c r="KI177" s="462"/>
      <c r="KJ177" s="462"/>
      <c r="KK177" s="462"/>
      <c r="KL177" s="462"/>
      <c r="KM177" s="462"/>
      <c r="KN177" s="462"/>
      <c r="KO177" s="462"/>
      <c r="KP177" s="462"/>
      <c r="KQ177" s="462"/>
      <c r="KR177" s="462"/>
      <c r="KS177" s="462"/>
      <c r="KT177" s="462"/>
      <c r="KU177" s="462"/>
      <c r="KV177" s="462"/>
      <c r="KW177" s="462"/>
      <c r="KX177" s="462"/>
      <c r="KY177" s="462"/>
      <c r="KZ177" s="462"/>
      <c r="LA177" s="462"/>
      <c r="LB177" s="462"/>
      <c r="LC177" s="462"/>
      <c r="LD177" s="462"/>
      <c r="LE177" s="462"/>
      <c r="LF177" s="462"/>
      <c r="LG177" s="462"/>
      <c r="LH177" s="462"/>
      <c r="LI177" s="462"/>
      <c r="LJ177" s="462"/>
      <c r="LK177" s="462"/>
      <c r="LL177" s="462"/>
      <c r="LM177" s="462"/>
      <c r="LN177" s="462"/>
      <c r="LO177" s="462"/>
      <c r="LP177" s="462"/>
      <c r="LQ177" s="462"/>
      <c r="LR177" s="462"/>
      <c r="LS177" s="462"/>
      <c r="LT177" s="462"/>
      <c r="LU177" s="462"/>
      <c r="LV177" s="462"/>
      <c r="LW177" s="462"/>
      <c r="LX177" s="462"/>
      <c r="LY177" s="462"/>
      <c r="LZ177" s="462"/>
      <c r="MA177" s="462"/>
      <c r="MB177" s="462"/>
      <c r="MC177" s="462"/>
      <c r="MD177" s="462"/>
      <c r="ME177" s="462"/>
      <c r="MF177" s="462"/>
      <c r="MG177" s="462"/>
      <c r="MH177" s="462"/>
      <c r="MI177" s="462"/>
      <c r="MJ177" s="462"/>
      <c r="MK177" s="462"/>
      <c r="ML177" s="462"/>
      <c r="MM177" s="462"/>
      <c r="MN177" s="462"/>
      <c r="MO177" s="462"/>
      <c r="MP177" s="462"/>
      <c r="MQ177" s="462"/>
      <c r="MR177" s="462"/>
      <c r="MS177" s="462"/>
      <c r="MT177" s="462"/>
      <c r="MU177" s="462"/>
      <c r="MV177" s="462"/>
      <c r="MW177" s="462"/>
      <c r="MX177" s="462"/>
      <c r="MY177" s="462"/>
      <c r="MZ177" s="462"/>
      <c r="NA177" s="462"/>
      <c r="NB177" s="462"/>
      <c r="NC177" s="462"/>
      <c r="ND177" s="462"/>
      <c r="NE177" s="462"/>
      <c r="NF177" s="462"/>
      <c r="NG177" s="462"/>
      <c r="NH177" s="462"/>
      <c r="NI177" s="462"/>
      <c r="NJ177" s="462"/>
      <c r="NK177" s="462"/>
      <c r="NL177" s="462"/>
      <c r="NM177" s="462"/>
      <c r="NN177" s="462"/>
      <c r="NO177" s="462"/>
      <c r="NP177" s="462"/>
      <c r="NQ177" s="462"/>
      <c r="NR177" s="462"/>
      <c r="NS177" s="462"/>
      <c r="NT177" s="462"/>
      <c r="NU177" s="462"/>
      <c r="NV177" s="462"/>
      <c r="NW177" s="462"/>
      <c r="NX177" s="462"/>
      <c r="NY177" s="462"/>
      <c r="NZ177" s="462"/>
      <c r="OA177" s="462"/>
      <c r="OB177" s="462"/>
      <c r="OC177" s="462"/>
      <c r="OD177" s="462"/>
      <c r="OE177" s="462"/>
      <c r="OF177" s="462"/>
      <c r="OG177" s="462"/>
      <c r="OH177" s="462"/>
      <c r="OI177" s="462"/>
      <c r="OJ177" s="462"/>
      <c r="OK177" s="462"/>
      <c r="OL177" s="462"/>
      <c r="OM177" s="462"/>
      <c r="ON177" s="462"/>
      <c r="OO177" s="462"/>
      <c r="OP177" s="462"/>
      <c r="OQ177" s="462"/>
      <c r="OR177" s="462"/>
      <c r="OS177" s="462"/>
      <c r="OT177" s="462"/>
      <c r="OU177" s="462"/>
      <c r="OV177" s="462"/>
      <c r="OW177" s="462"/>
      <c r="OX177" s="462"/>
      <c r="OY177" s="462"/>
      <c r="OZ177" s="462"/>
      <c r="PA177" s="462"/>
      <c r="PB177" s="462"/>
      <c r="PC177" s="462"/>
      <c r="PD177" s="462"/>
      <c r="PE177" s="462"/>
      <c r="PF177" s="462"/>
      <c r="PG177" s="462"/>
      <c r="PH177" s="462"/>
      <c r="PI177" s="462"/>
      <c r="PJ177" s="462"/>
      <c r="PK177" s="462"/>
      <c r="PL177" s="462"/>
      <c r="PM177" s="462"/>
      <c r="PN177" s="462"/>
      <c r="PO177" s="462"/>
      <c r="PP177" s="462"/>
      <c r="PQ177" s="462"/>
      <c r="PR177" s="462"/>
      <c r="PS177" s="462"/>
      <c r="PT177" s="462"/>
      <c r="PU177" s="462"/>
      <c r="PV177" s="462"/>
      <c r="PW177" s="462"/>
      <c r="PX177" s="462"/>
      <c r="PY177" s="462"/>
      <c r="PZ177" s="462"/>
      <c r="QA177" s="462"/>
      <c r="QB177" s="462"/>
      <c r="QC177" s="462"/>
      <c r="QD177" s="462"/>
      <c r="QE177" s="462"/>
      <c r="QF177" s="462"/>
      <c r="QG177" s="462"/>
      <c r="QH177" s="462"/>
      <c r="QI177" s="462"/>
      <c r="QJ177" s="462"/>
      <c r="QK177" s="462"/>
      <c r="QL177" s="462"/>
      <c r="QM177" s="462"/>
      <c r="QN177" s="462"/>
      <c r="QO177" s="462"/>
      <c r="QP177" s="462"/>
      <c r="QQ177" s="462"/>
      <c r="QR177" s="462"/>
      <c r="QS177" s="462"/>
      <c r="QT177" s="462"/>
      <c r="QU177" s="462"/>
      <c r="QV177" s="462"/>
      <c r="QW177" s="462"/>
      <c r="QX177" s="462"/>
      <c r="QY177" s="462"/>
      <c r="QZ177" s="462"/>
      <c r="RA177" s="462"/>
      <c r="RB177" s="462"/>
      <c r="RC177" s="462"/>
      <c r="RD177" s="462"/>
      <c r="RE177" s="462"/>
      <c r="RF177" s="462"/>
      <c r="RG177" s="462"/>
      <c r="RH177" s="462"/>
      <c r="RI177" s="462"/>
      <c r="RJ177" s="462"/>
      <c r="RK177" s="462"/>
      <c r="RL177" s="462"/>
      <c r="RM177" s="462"/>
      <c r="RN177" s="462"/>
      <c r="RO177" s="462"/>
      <c r="RP177" s="462"/>
      <c r="RQ177" s="462"/>
      <c r="RR177" s="462"/>
      <c r="RS177" s="462"/>
      <c r="RT177" s="462"/>
      <c r="RU177" s="462"/>
      <c r="RV177" s="462"/>
      <c r="RW177" s="462"/>
      <c r="RX177" s="462"/>
      <c r="RY177" s="462"/>
      <c r="RZ177" s="462"/>
      <c r="SA177" s="462"/>
      <c r="SB177" s="462"/>
      <c r="SC177" s="462"/>
      <c r="SD177" s="462"/>
      <c r="SE177" s="462"/>
      <c r="SF177" s="462"/>
      <c r="SG177" s="462"/>
      <c r="SH177" s="462"/>
      <c r="SI177" s="462"/>
      <c r="SJ177" s="462"/>
      <c r="SK177" s="462"/>
      <c r="SL177" s="462"/>
      <c r="SM177" s="462"/>
      <c r="SN177" s="462"/>
      <c r="SO177" s="462"/>
      <c r="SP177" s="462"/>
      <c r="SQ177" s="462"/>
      <c r="SR177" s="462"/>
      <c r="SS177" s="462"/>
      <c r="ST177" s="462"/>
      <c r="SU177" s="462"/>
      <c r="SV177" s="462"/>
      <c r="SW177" s="462"/>
      <c r="SX177" s="462"/>
      <c r="SY177" s="462"/>
      <c r="SZ177" s="462"/>
      <c r="TA177" s="462"/>
      <c r="TB177" s="462"/>
      <c r="TC177" s="462"/>
      <c r="TD177" s="462"/>
      <c r="TE177" s="462"/>
      <c r="TF177" s="462"/>
      <c r="TG177" s="462"/>
      <c r="TH177" s="462"/>
      <c r="TI177" s="462"/>
      <c r="TJ177" s="462"/>
      <c r="TK177" s="462"/>
      <c r="TL177" s="462"/>
      <c r="TM177" s="462"/>
      <c r="TN177" s="462"/>
      <c r="TO177" s="462"/>
      <c r="TP177" s="462"/>
      <c r="TQ177" s="462"/>
      <c r="TR177" s="462"/>
      <c r="TS177" s="462"/>
      <c r="TT177" s="462"/>
      <c r="TU177" s="462"/>
      <c r="TV177" s="462"/>
      <c r="TW177" s="462"/>
      <c r="TX177" s="462"/>
      <c r="TY177" s="462"/>
      <c r="TZ177" s="462"/>
      <c r="UA177" s="462"/>
      <c r="UB177" s="462"/>
      <c r="UC177" s="462"/>
      <c r="UD177" s="462"/>
      <c r="UE177" s="462"/>
      <c r="UF177" s="462"/>
      <c r="UG177" s="462"/>
      <c r="UH177" s="462"/>
      <c r="UI177" s="462"/>
      <c r="UJ177" s="462"/>
      <c r="UK177" s="462"/>
      <c r="UL177" s="462"/>
      <c r="UM177" s="462"/>
      <c r="UN177" s="462"/>
      <c r="UO177" s="462"/>
      <c r="UP177" s="462"/>
      <c r="UQ177" s="462"/>
      <c r="UR177" s="462"/>
      <c r="US177" s="462"/>
      <c r="UT177" s="462"/>
      <c r="UU177" s="462"/>
      <c r="UV177" s="462"/>
      <c r="UW177" s="462"/>
      <c r="UX177" s="462"/>
      <c r="UY177" s="462"/>
      <c r="UZ177" s="462"/>
      <c r="VA177" s="462"/>
      <c r="VB177" s="462"/>
      <c r="VC177" s="462"/>
      <c r="VD177" s="462"/>
      <c r="VE177" s="462"/>
      <c r="VF177" s="462"/>
      <c r="VG177" s="462"/>
      <c r="VH177" s="462"/>
      <c r="VI177" s="462"/>
      <c r="VJ177" s="462"/>
      <c r="VK177" s="462"/>
      <c r="VL177" s="462"/>
      <c r="VM177" s="462"/>
      <c r="VN177" s="462"/>
      <c r="VO177" s="462"/>
      <c r="VP177" s="462"/>
      <c r="VQ177" s="462"/>
      <c r="VR177" s="462"/>
      <c r="VS177" s="462"/>
      <c r="VT177" s="462"/>
      <c r="VU177" s="462"/>
      <c r="VV177" s="462"/>
      <c r="VW177" s="462"/>
      <c r="VX177" s="462"/>
      <c r="VY177" s="462"/>
      <c r="VZ177" s="462"/>
      <c r="WA177" s="462"/>
      <c r="WB177" s="462"/>
      <c r="WC177" s="462"/>
      <c r="WD177" s="462"/>
      <c r="WE177" s="462"/>
      <c r="WF177" s="462"/>
      <c r="WG177" s="462"/>
      <c r="WH177" s="462"/>
      <c r="WI177" s="462"/>
      <c r="WJ177" s="462"/>
      <c r="WK177" s="462"/>
      <c r="WL177" s="462"/>
      <c r="WM177" s="462"/>
      <c r="WN177" s="462"/>
      <c r="WO177" s="462"/>
      <c r="WP177" s="462"/>
      <c r="WQ177" s="462"/>
      <c r="WR177" s="462"/>
      <c r="WS177" s="462"/>
      <c r="WT177" s="462"/>
      <c r="WU177" s="462"/>
      <c r="WV177" s="462"/>
      <c r="WW177" s="462"/>
      <c r="WX177" s="462"/>
      <c r="WY177" s="462"/>
      <c r="WZ177" s="462"/>
      <c r="XA177" s="462"/>
      <c r="XB177" s="462"/>
      <c r="XC177" s="462"/>
      <c r="XD177" s="462"/>
      <c r="XE177" s="462"/>
      <c r="XF177" s="462"/>
      <c r="XG177" s="462"/>
      <c r="XH177" s="462"/>
      <c r="XI177" s="462"/>
      <c r="XJ177" s="462"/>
      <c r="XK177" s="462"/>
      <c r="XL177" s="462"/>
      <c r="XM177" s="462"/>
      <c r="XN177" s="462"/>
      <c r="XO177" s="462"/>
      <c r="XP177" s="462"/>
      <c r="XQ177" s="462"/>
      <c r="XR177" s="462"/>
      <c r="XS177" s="462"/>
      <c r="XT177" s="462"/>
      <c r="XU177" s="462"/>
      <c r="XV177" s="462"/>
      <c r="XW177" s="462"/>
      <c r="XX177" s="462"/>
      <c r="XY177" s="462"/>
      <c r="XZ177" s="462"/>
      <c r="YA177" s="462"/>
      <c r="YB177" s="462"/>
      <c r="YC177" s="462"/>
      <c r="YD177" s="462"/>
      <c r="YE177" s="462"/>
      <c r="YF177" s="462"/>
      <c r="YG177" s="462"/>
      <c r="YH177" s="462"/>
      <c r="YI177" s="462"/>
      <c r="YJ177" s="462"/>
      <c r="YK177" s="462"/>
      <c r="YL177" s="462"/>
      <c r="YM177" s="462"/>
      <c r="YN177" s="462"/>
      <c r="YO177" s="462"/>
      <c r="YP177" s="462"/>
      <c r="YQ177" s="462"/>
      <c r="YR177" s="462"/>
      <c r="YS177" s="462"/>
      <c r="YT177" s="462"/>
      <c r="YU177" s="462"/>
      <c r="YV177" s="462"/>
      <c r="YW177" s="462"/>
      <c r="YX177" s="462"/>
      <c r="YY177" s="462"/>
      <c r="YZ177" s="462"/>
      <c r="ZA177" s="462"/>
      <c r="ZB177" s="462"/>
      <c r="ZC177" s="462"/>
      <c r="ZD177" s="462"/>
      <c r="ZE177" s="462"/>
      <c r="ZF177" s="462"/>
      <c r="ZG177" s="462"/>
      <c r="ZH177" s="462"/>
      <c r="ZI177" s="462"/>
      <c r="ZJ177" s="462"/>
      <c r="ZK177" s="462"/>
      <c r="ZL177" s="462"/>
      <c r="ZM177" s="462"/>
      <c r="ZN177" s="462"/>
      <c r="ZO177" s="462"/>
      <c r="ZP177" s="462"/>
      <c r="ZQ177" s="462"/>
      <c r="ZR177" s="462"/>
      <c r="ZS177" s="462"/>
      <c r="ZT177" s="462"/>
      <c r="ZU177" s="462"/>
      <c r="ZV177" s="462"/>
      <c r="ZW177" s="462"/>
      <c r="ZX177" s="462"/>
      <c r="ZY177" s="462"/>
      <c r="ZZ177" s="462"/>
      <c r="AAA177" s="462"/>
      <c r="AAB177" s="462"/>
      <c r="AAC177" s="462"/>
      <c r="AAD177" s="462"/>
      <c r="AAE177" s="462"/>
      <c r="AAF177" s="462"/>
      <c r="AAG177" s="462"/>
      <c r="AAH177" s="462"/>
      <c r="AAI177" s="462"/>
      <c r="AAJ177" s="462"/>
      <c r="AAK177" s="462"/>
      <c r="AAL177" s="462"/>
      <c r="AAM177" s="462"/>
      <c r="AAN177" s="462"/>
      <c r="AAO177" s="462"/>
      <c r="AAP177" s="462"/>
      <c r="AAQ177" s="462"/>
      <c r="AAR177" s="462"/>
      <c r="AAS177" s="462"/>
      <c r="AAT177" s="462"/>
      <c r="AAU177" s="462"/>
      <c r="AAV177" s="462"/>
      <c r="AAW177" s="462"/>
      <c r="AAX177" s="462"/>
      <c r="AAY177" s="462"/>
      <c r="AAZ177" s="462"/>
      <c r="ABA177" s="462"/>
      <c r="ABB177" s="462"/>
      <c r="ABC177" s="462"/>
      <c r="ABD177" s="462"/>
      <c r="ABE177" s="462"/>
      <c r="ABF177" s="462"/>
      <c r="ABG177" s="462"/>
      <c r="ABH177" s="462"/>
      <c r="ABI177" s="462"/>
      <c r="ABJ177" s="462"/>
      <c r="ABK177" s="462"/>
      <c r="ABL177" s="462"/>
      <c r="ABM177" s="462"/>
      <c r="ABN177" s="462"/>
      <c r="ABO177" s="462"/>
      <c r="ABP177" s="462"/>
      <c r="ABQ177" s="462"/>
      <c r="ABR177" s="462"/>
      <c r="ABS177" s="462"/>
      <c r="ABT177" s="462"/>
      <c r="ABU177" s="462"/>
      <c r="ABV177" s="462"/>
      <c r="ABW177" s="462"/>
      <c r="ABX177" s="462"/>
      <c r="ABY177" s="462"/>
      <c r="ABZ177" s="462"/>
      <c r="ACA177" s="462"/>
      <c r="ACB177" s="462"/>
      <c r="ACC177" s="462"/>
      <c r="ACD177" s="462"/>
      <c r="ACE177" s="462"/>
      <c r="ACF177" s="462"/>
      <c r="ACG177" s="462"/>
      <c r="ACH177" s="462"/>
      <c r="ACI177" s="462"/>
      <c r="ACJ177" s="462"/>
      <c r="ACK177" s="462"/>
      <c r="ACL177" s="462"/>
      <c r="ACM177" s="462"/>
      <c r="ACN177" s="462"/>
      <c r="ACO177" s="462"/>
      <c r="ACP177" s="462"/>
      <c r="ACQ177" s="462"/>
      <c r="ACR177" s="462"/>
      <c r="ACS177" s="462"/>
      <c r="ACT177" s="462"/>
      <c r="ACU177" s="462"/>
      <c r="ACV177" s="462"/>
      <c r="ACW177" s="462"/>
      <c r="ACX177" s="462"/>
      <c r="ACY177" s="462"/>
      <c r="ACZ177" s="462"/>
      <c r="ADA177" s="462"/>
      <c r="ADB177" s="462"/>
      <c r="ADC177" s="462"/>
      <c r="ADD177" s="462"/>
      <c r="ADE177" s="462"/>
      <c r="ADF177" s="462"/>
      <c r="ADG177" s="462"/>
      <c r="ADH177" s="462"/>
      <c r="ADI177" s="462"/>
      <c r="ADJ177" s="462"/>
      <c r="ADK177" s="462"/>
      <c r="ADL177" s="462"/>
      <c r="ADM177" s="462"/>
      <c r="ADN177" s="462"/>
      <c r="ADO177" s="462"/>
      <c r="ADP177" s="462"/>
      <c r="ADQ177" s="462"/>
      <c r="ADR177" s="462"/>
      <c r="ADS177" s="462"/>
      <c r="ADT177" s="462"/>
      <c r="ADU177" s="462"/>
      <c r="ADV177" s="462"/>
      <c r="ADW177" s="462"/>
      <c r="ADX177" s="462"/>
      <c r="ADY177" s="462"/>
      <c r="ADZ177" s="462"/>
      <c r="AEA177" s="462"/>
      <c r="AEB177" s="462"/>
      <c r="AEC177" s="462"/>
      <c r="AED177" s="462"/>
      <c r="AEE177" s="462"/>
      <c r="AEF177" s="462"/>
      <c r="AEG177" s="462"/>
      <c r="AEH177" s="462"/>
      <c r="AEI177" s="462"/>
      <c r="AEJ177" s="462"/>
      <c r="AEK177" s="462"/>
      <c r="AEL177" s="462"/>
      <c r="AEM177" s="462"/>
      <c r="AEN177" s="462"/>
      <c r="AEO177" s="462"/>
      <c r="AEP177" s="462"/>
      <c r="AEQ177" s="462"/>
      <c r="AER177" s="462"/>
      <c r="AES177" s="462"/>
      <c r="AET177" s="462"/>
      <c r="AEU177" s="462"/>
      <c r="AEV177" s="462"/>
      <c r="AEW177" s="462"/>
      <c r="AEX177" s="462"/>
      <c r="AEY177" s="462"/>
      <c r="AEZ177" s="462"/>
      <c r="AFA177" s="462"/>
      <c r="AFB177" s="462"/>
      <c r="AFC177" s="462"/>
      <c r="AFD177" s="462"/>
      <c r="AFE177" s="462"/>
      <c r="AFF177" s="462"/>
      <c r="AFG177" s="462"/>
      <c r="AFH177" s="462"/>
      <c r="AFI177" s="462"/>
      <c r="AFJ177" s="462"/>
      <c r="AFK177" s="462"/>
      <c r="AFL177" s="462"/>
      <c r="AFM177" s="462"/>
      <c r="AFN177" s="462"/>
      <c r="AFO177" s="462"/>
      <c r="AFP177" s="462"/>
      <c r="AFQ177" s="462"/>
      <c r="AFR177" s="462"/>
      <c r="AFS177" s="462"/>
      <c r="AFT177" s="462"/>
      <c r="AFU177" s="462"/>
    </row>
    <row r="178" spans="1:853" s="477" customFormat="1">
      <c r="A178" s="460"/>
      <c r="B178" s="460"/>
      <c r="C178" s="460"/>
      <c r="D178" s="460"/>
      <c r="E178" s="453"/>
      <c r="F178" s="453"/>
      <c r="G178" s="453"/>
      <c r="H178" s="453"/>
      <c r="I178" s="453"/>
      <c r="J178" s="453"/>
      <c r="K178" s="453"/>
      <c r="L178" s="453"/>
      <c r="M178" s="453"/>
      <c r="N178" s="453"/>
      <c r="O178" s="453"/>
      <c r="P178" s="453"/>
      <c r="Q178" s="453"/>
      <c r="R178" s="453"/>
      <c r="S178" s="453"/>
      <c r="T178" s="453"/>
      <c r="U178" s="453"/>
      <c r="V178" s="453"/>
      <c r="W178" s="453"/>
      <c r="X178" s="453"/>
      <c r="Y178" s="453"/>
      <c r="Z178" s="453"/>
      <c r="AA178" s="453"/>
      <c r="AB178" s="453"/>
      <c r="AC178" s="453"/>
      <c r="AD178" s="453"/>
      <c r="AE178" s="453"/>
      <c r="AF178" s="453"/>
      <c r="AG178" s="453"/>
      <c r="AH178" s="453"/>
      <c r="AI178" s="453"/>
      <c r="AJ178" s="453"/>
      <c r="AK178" s="453"/>
      <c r="AL178" s="453"/>
      <c r="AM178" s="453"/>
      <c r="AN178" s="453"/>
      <c r="AO178" s="453"/>
      <c r="AP178" s="453"/>
      <c r="AQ178" s="453"/>
      <c r="AR178" s="453"/>
      <c r="AS178" s="453"/>
      <c r="AT178" s="453"/>
      <c r="AU178" s="453"/>
      <c r="AV178" s="453"/>
      <c r="AW178" s="453"/>
      <c r="AX178" s="453"/>
      <c r="AY178" s="453"/>
      <c r="AZ178" s="453"/>
      <c r="BA178" s="453"/>
      <c r="BB178" s="453"/>
      <c r="BC178" s="453"/>
      <c r="BD178" s="453"/>
      <c r="BE178" s="453"/>
      <c r="BF178" s="453"/>
      <c r="BG178" s="453"/>
      <c r="BH178" s="453"/>
      <c r="BI178" s="453"/>
      <c r="BJ178" s="453"/>
      <c r="BK178" s="453"/>
      <c r="BL178" s="453"/>
      <c r="BM178" s="453"/>
      <c r="BN178" s="453"/>
      <c r="BO178" s="462"/>
      <c r="BP178" s="462"/>
      <c r="BQ178" s="462"/>
      <c r="BR178" s="462"/>
      <c r="BS178" s="462"/>
      <c r="BT178" s="462"/>
      <c r="BU178" s="462"/>
      <c r="BV178" s="462"/>
      <c r="BW178" s="462"/>
      <c r="BX178" s="462"/>
      <c r="BY178" s="462"/>
      <c r="BZ178" s="462"/>
      <c r="CA178" s="462"/>
      <c r="CB178" s="462"/>
      <c r="CC178" s="462"/>
      <c r="CD178" s="462"/>
      <c r="CE178" s="462"/>
      <c r="CF178" s="462"/>
      <c r="CG178" s="462"/>
      <c r="CH178" s="462"/>
      <c r="CI178" s="462"/>
      <c r="CJ178" s="462"/>
      <c r="CK178" s="462"/>
      <c r="CL178" s="462"/>
      <c r="CM178" s="462"/>
      <c r="CN178" s="462"/>
      <c r="CO178" s="462"/>
      <c r="CP178" s="462"/>
      <c r="CQ178" s="462"/>
      <c r="CR178" s="462"/>
      <c r="CS178" s="462"/>
      <c r="CT178" s="462"/>
      <c r="CU178" s="462"/>
      <c r="CV178" s="462"/>
      <c r="CW178" s="462"/>
      <c r="CX178" s="462"/>
      <c r="CY178" s="462"/>
      <c r="CZ178" s="462"/>
      <c r="DA178" s="462"/>
      <c r="DB178" s="462"/>
      <c r="DC178" s="462"/>
      <c r="DD178" s="462"/>
      <c r="DE178" s="462"/>
      <c r="DF178" s="462"/>
      <c r="DG178" s="462"/>
      <c r="DH178" s="462"/>
      <c r="DI178" s="462"/>
      <c r="DJ178" s="462"/>
      <c r="DK178" s="462"/>
      <c r="DL178" s="462"/>
      <c r="DM178" s="462"/>
      <c r="DN178" s="462"/>
      <c r="DO178" s="462"/>
      <c r="DP178" s="462"/>
      <c r="DQ178" s="462"/>
      <c r="DR178" s="462"/>
      <c r="DS178" s="462"/>
      <c r="DT178" s="462"/>
      <c r="DU178" s="462"/>
      <c r="DV178" s="462"/>
      <c r="DW178" s="462"/>
      <c r="DX178" s="462"/>
      <c r="DY178" s="462"/>
      <c r="DZ178" s="462"/>
      <c r="EA178" s="462"/>
      <c r="EB178" s="462"/>
      <c r="EC178" s="462"/>
      <c r="ED178" s="462"/>
      <c r="EE178" s="462"/>
      <c r="EF178" s="462"/>
      <c r="EG178" s="462"/>
      <c r="EH178" s="462"/>
      <c r="EI178" s="462"/>
      <c r="EJ178" s="462"/>
      <c r="EK178" s="462"/>
      <c r="EL178" s="462"/>
      <c r="EM178" s="462"/>
      <c r="EN178" s="462"/>
      <c r="EO178" s="462"/>
      <c r="EP178" s="462"/>
      <c r="EQ178" s="462"/>
      <c r="ER178" s="462"/>
      <c r="ES178" s="462"/>
      <c r="ET178" s="462"/>
      <c r="EU178" s="462"/>
      <c r="EV178" s="462"/>
      <c r="EW178" s="462"/>
      <c r="EX178" s="462"/>
      <c r="EY178" s="462"/>
      <c r="EZ178" s="462"/>
      <c r="FA178" s="462"/>
      <c r="FB178" s="462"/>
      <c r="FC178" s="462"/>
      <c r="FD178" s="462"/>
      <c r="FE178" s="462"/>
      <c r="FF178" s="462"/>
      <c r="FG178" s="462"/>
      <c r="FH178" s="462"/>
      <c r="FI178" s="462"/>
      <c r="FJ178" s="462"/>
      <c r="FK178" s="462"/>
      <c r="FL178" s="462"/>
      <c r="FM178" s="462"/>
      <c r="FN178" s="462"/>
      <c r="FO178" s="462"/>
      <c r="FP178" s="462"/>
      <c r="FQ178" s="462"/>
      <c r="FR178" s="462"/>
      <c r="FS178" s="462"/>
      <c r="FT178" s="462"/>
      <c r="FU178" s="462"/>
      <c r="FV178" s="462"/>
      <c r="FW178" s="462"/>
      <c r="FX178" s="462"/>
      <c r="FY178" s="462"/>
      <c r="FZ178" s="462"/>
      <c r="GA178" s="462"/>
      <c r="GB178" s="462"/>
      <c r="GC178" s="462"/>
      <c r="GD178" s="462"/>
      <c r="GE178" s="462"/>
      <c r="GF178" s="462"/>
      <c r="GG178" s="462"/>
      <c r="GH178" s="462"/>
      <c r="GI178" s="462"/>
      <c r="GJ178" s="462"/>
      <c r="GK178" s="462"/>
      <c r="GL178" s="462"/>
      <c r="GM178" s="462"/>
      <c r="GN178" s="462"/>
      <c r="GO178" s="462"/>
      <c r="GP178" s="462"/>
      <c r="GQ178" s="462"/>
      <c r="GR178" s="462"/>
      <c r="GS178" s="462"/>
      <c r="GT178" s="462"/>
      <c r="GU178" s="462"/>
      <c r="GV178" s="462"/>
      <c r="GW178" s="462"/>
      <c r="GX178" s="462"/>
      <c r="GY178" s="462"/>
      <c r="GZ178" s="462"/>
      <c r="HA178" s="462"/>
      <c r="HB178" s="462"/>
      <c r="HC178" s="462"/>
      <c r="HD178" s="462"/>
      <c r="HE178" s="462"/>
      <c r="HF178" s="462"/>
      <c r="HG178" s="462"/>
      <c r="HH178" s="462"/>
      <c r="HI178" s="462"/>
      <c r="HJ178" s="462"/>
      <c r="HK178" s="462"/>
      <c r="HL178" s="462"/>
      <c r="HM178" s="462"/>
      <c r="HN178" s="462"/>
      <c r="HO178" s="462"/>
      <c r="HP178" s="462"/>
      <c r="HQ178" s="462"/>
      <c r="HR178" s="462"/>
      <c r="HS178" s="462"/>
      <c r="HT178" s="462"/>
      <c r="HU178" s="462"/>
      <c r="HV178" s="462"/>
      <c r="HW178" s="462"/>
      <c r="HX178" s="462"/>
      <c r="HY178" s="462"/>
      <c r="HZ178" s="462"/>
      <c r="IA178" s="462"/>
      <c r="IB178" s="462"/>
      <c r="IC178" s="462"/>
      <c r="ID178" s="462"/>
      <c r="IE178" s="462"/>
      <c r="IF178" s="462"/>
      <c r="IG178" s="462"/>
      <c r="IH178" s="462"/>
      <c r="II178" s="462"/>
      <c r="IJ178" s="462"/>
      <c r="IK178" s="462"/>
      <c r="IL178" s="462"/>
      <c r="IM178" s="462"/>
      <c r="IN178" s="462"/>
      <c r="IO178" s="462"/>
      <c r="IP178" s="462"/>
      <c r="IQ178" s="462"/>
      <c r="IR178" s="462"/>
      <c r="IS178" s="462"/>
      <c r="IT178" s="462"/>
      <c r="IU178" s="462"/>
      <c r="IV178" s="462"/>
      <c r="IW178" s="462"/>
      <c r="IX178" s="462"/>
      <c r="IY178" s="462"/>
      <c r="IZ178" s="462"/>
      <c r="JA178" s="462"/>
      <c r="JB178" s="462"/>
      <c r="JC178" s="462"/>
      <c r="JD178" s="462"/>
      <c r="JE178" s="462"/>
      <c r="JF178" s="462"/>
      <c r="JG178" s="462"/>
      <c r="JH178" s="462"/>
      <c r="JI178" s="462"/>
      <c r="JJ178" s="462"/>
      <c r="JK178" s="462"/>
      <c r="JL178" s="462"/>
      <c r="JM178" s="462"/>
      <c r="JN178" s="462"/>
      <c r="JO178" s="462"/>
      <c r="JP178" s="462"/>
      <c r="JQ178" s="462"/>
      <c r="JR178" s="462"/>
      <c r="JS178" s="462"/>
      <c r="JT178" s="462"/>
      <c r="JU178" s="462"/>
      <c r="JV178" s="462"/>
      <c r="JW178" s="462"/>
      <c r="JX178" s="462"/>
      <c r="JY178" s="462"/>
      <c r="JZ178" s="462"/>
      <c r="KA178" s="462"/>
      <c r="KB178" s="462"/>
      <c r="KC178" s="462"/>
      <c r="KD178" s="462"/>
      <c r="KE178" s="462"/>
      <c r="KF178" s="462"/>
      <c r="KG178" s="462"/>
      <c r="KH178" s="462"/>
      <c r="KI178" s="462"/>
      <c r="KJ178" s="462"/>
      <c r="KK178" s="462"/>
      <c r="KL178" s="462"/>
      <c r="KM178" s="462"/>
      <c r="KN178" s="462"/>
      <c r="KO178" s="462"/>
      <c r="KP178" s="462"/>
      <c r="KQ178" s="462"/>
      <c r="KR178" s="462"/>
      <c r="KS178" s="462"/>
      <c r="KT178" s="462"/>
      <c r="KU178" s="462"/>
      <c r="KV178" s="462"/>
      <c r="KW178" s="462"/>
      <c r="KX178" s="462"/>
      <c r="KY178" s="462"/>
      <c r="KZ178" s="462"/>
      <c r="LA178" s="462"/>
      <c r="LB178" s="462"/>
      <c r="LC178" s="462"/>
      <c r="LD178" s="462"/>
      <c r="LE178" s="462"/>
      <c r="LF178" s="462"/>
      <c r="LG178" s="462"/>
      <c r="LH178" s="462"/>
      <c r="LI178" s="462"/>
      <c r="LJ178" s="462"/>
      <c r="LK178" s="462"/>
      <c r="LL178" s="462"/>
      <c r="LM178" s="462"/>
      <c r="LN178" s="462"/>
      <c r="LO178" s="462"/>
      <c r="LP178" s="462"/>
      <c r="LQ178" s="462"/>
      <c r="LR178" s="462"/>
      <c r="LS178" s="462"/>
      <c r="LT178" s="462"/>
      <c r="LU178" s="462"/>
      <c r="LV178" s="462"/>
      <c r="LW178" s="462"/>
      <c r="LX178" s="462"/>
      <c r="LY178" s="462"/>
      <c r="LZ178" s="462"/>
      <c r="MA178" s="462"/>
      <c r="MB178" s="462"/>
      <c r="MC178" s="462"/>
      <c r="MD178" s="462"/>
      <c r="ME178" s="462"/>
      <c r="MF178" s="462"/>
      <c r="MG178" s="462"/>
      <c r="MH178" s="462"/>
      <c r="MI178" s="462"/>
      <c r="MJ178" s="462"/>
      <c r="MK178" s="462"/>
      <c r="ML178" s="462"/>
      <c r="MM178" s="462"/>
      <c r="MN178" s="462"/>
      <c r="MO178" s="462"/>
      <c r="MP178" s="462"/>
      <c r="MQ178" s="462"/>
      <c r="MR178" s="462"/>
      <c r="MS178" s="462"/>
      <c r="MT178" s="462"/>
      <c r="MU178" s="462"/>
      <c r="MV178" s="462"/>
      <c r="MW178" s="462"/>
      <c r="MX178" s="462"/>
      <c r="MY178" s="462"/>
      <c r="MZ178" s="462"/>
      <c r="NA178" s="462"/>
      <c r="NB178" s="462"/>
      <c r="NC178" s="462"/>
      <c r="ND178" s="462"/>
      <c r="NE178" s="462"/>
      <c r="NF178" s="462"/>
      <c r="NG178" s="462"/>
      <c r="NH178" s="462"/>
      <c r="NI178" s="462"/>
      <c r="NJ178" s="462"/>
      <c r="NK178" s="462"/>
      <c r="NL178" s="462"/>
      <c r="NM178" s="462"/>
      <c r="NN178" s="462"/>
      <c r="NO178" s="462"/>
      <c r="NP178" s="462"/>
      <c r="NQ178" s="462"/>
      <c r="NR178" s="462"/>
      <c r="NS178" s="462"/>
      <c r="NT178" s="462"/>
      <c r="NU178" s="462"/>
      <c r="NV178" s="462"/>
      <c r="NW178" s="462"/>
      <c r="NX178" s="462"/>
      <c r="NY178" s="462"/>
      <c r="NZ178" s="462"/>
      <c r="OA178" s="462"/>
      <c r="OB178" s="462"/>
      <c r="OC178" s="462"/>
      <c r="OD178" s="462"/>
      <c r="OE178" s="462"/>
      <c r="OF178" s="462"/>
      <c r="OG178" s="462"/>
      <c r="OH178" s="462"/>
      <c r="OI178" s="462"/>
      <c r="OJ178" s="462"/>
      <c r="OK178" s="462"/>
      <c r="OL178" s="462"/>
      <c r="OM178" s="462"/>
      <c r="ON178" s="462"/>
      <c r="OO178" s="462"/>
      <c r="OP178" s="462"/>
      <c r="OQ178" s="462"/>
      <c r="OR178" s="462"/>
      <c r="OS178" s="462"/>
      <c r="OT178" s="462"/>
      <c r="OU178" s="462"/>
      <c r="OV178" s="462"/>
      <c r="OW178" s="462"/>
      <c r="OX178" s="462"/>
      <c r="OY178" s="462"/>
      <c r="OZ178" s="462"/>
      <c r="PA178" s="462"/>
      <c r="PB178" s="462"/>
      <c r="PC178" s="462"/>
      <c r="PD178" s="462"/>
      <c r="PE178" s="462"/>
      <c r="PF178" s="462"/>
      <c r="PG178" s="462"/>
      <c r="PH178" s="462"/>
      <c r="PI178" s="462"/>
      <c r="PJ178" s="462"/>
      <c r="PK178" s="462"/>
      <c r="PL178" s="462"/>
      <c r="PM178" s="462"/>
      <c r="PN178" s="462"/>
      <c r="PO178" s="462"/>
      <c r="PP178" s="462"/>
      <c r="PQ178" s="462"/>
      <c r="PR178" s="462"/>
      <c r="PS178" s="462"/>
      <c r="PT178" s="462"/>
      <c r="PU178" s="462"/>
      <c r="PV178" s="462"/>
      <c r="PW178" s="462"/>
      <c r="PX178" s="462"/>
      <c r="PY178" s="462"/>
      <c r="PZ178" s="462"/>
      <c r="QA178" s="462"/>
      <c r="QB178" s="462"/>
      <c r="QC178" s="462"/>
      <c r="QD178" s="462"/>
      <c r="QE178" s="462"/>
      <c r="QF178" s="462"/>
      <c r="QG178" s="462"/>
      <c r="QH178" s="462"/>
      <c r="QI178" s="462"/>
      <c r="QJ178" s="462"/>
      <c r="QK178" s="462"/>
      <c r="QL178" s="462"/>
      <c r="QM178" s="462"/>
      <c r="QN178" s="462"/>
      <c r="QO178" s="462"/>
      <c r="QP178" s="462"/>
      <c r="QQ178" s="462"/>
      <c r="QR178" s="462"/>
      <c r="QS178" s="462"/>
      <c r="QT178" s="462"/>
      <c r="QU178" s="462"/>
      <c r="QV178" s="462"/>
      <c r="QW178" s="462"/>
      <c r="QX178" s="462"/>
      <c r="QY178" s="462"/>
      <c r="QZ178" s="462"/>
      <c r="RA178" s="462"/>
      <c r="RB178" s="462"/>
      <c r="RC178" s="462"/>
      <c r="RD178" s="462"/>
      <c r="RE178" s="462"/>
      <c r="RF178" s="462"/>
      <c r="RG178" s="462"/>
      <c r="RH178" s="462"/>
      <c r="RI178" s="462"/>
      <c r="RJ178" s="462"/>
      <c r="RK178" s="462"/>
      <c r="RL178" s="462"/>
      <c r="RM178" s="462"/>
      <c r="RN178" s="462"/>
      <c r="RO178" s="462"/>
      <c r="RP178" s="462"/>
      <c r="RQ178" s="462"/>
      <c r="RR178" s="462"/>
      <c r="RS178" s="462"/>
      <c r="RT178" s="462"/>
      <c r="RU178" s="462"/>
      <c r="RV178" s="462"/>
      <c r="RW178" s="462"/>
      <c r="RX178" s="462"/>
      <c r="RY178" s="462"/>
      <c r="RZ178" s="462"/>
      <c r="SA178" s="462"/>
      <c r="SB178" s="462"/>
      <c r="SC178" s="462"/>
      <c r="SD178" s="462"/>
      <c r="SE178" s="462"/>
      <c r="SF178" s="462"/>
      <c r="SG178" s="462"/>
      <c r="SH178" s="462"/>
      <c r="SI178" s="462"/>
      <c r="SJ178" s="462"/>
      <c r="SK178" s="462"/>
      <c r="SL178" s="462"/>
      <c r="SM178" s="462"/>
      <c r="SN178" s="462"/>
      <c r="SO178" s="462"/>
      <c r="SP178" s="462"/>
      <c r="SQ178" s="462"/>
      <c r="SR178" s="462"/>
      <c r="SS178" s="462"/>
      <c r="ST178" s="462"/>
      <c r="SU178" s="462"/>
      <c r="SV178" s="462"/>
      <c r="SW178" s="462"/>
      <c r="SX178" s="462"/>
      <c r="SY178" s="462"/>
      <c r="SZ178" s="462"/>
      <c r="TA178" s="462"/>
      <c r="TB178" s="462"/>
      <c r="TC178" s="462"/>
      <c r="TD178" s="462"/>
      <c r="TE178" s="462"/>
      <c r="TF178" s="462"/>
      <c r="TG178" s="462"/>
      <c r="TH178" s="462"/>
      <c r="TI178" s="462"/>
      <c r="TJ178" s="462"/>
      <c r="TK178" s="462"/>
      <c r="TL178" s="462"/>
      <c r="TM178" s="462"/>
      <c r="TN178" s="462"/>
      <c r="TO178" s="462"/>
      <c r="TP178" s="462"/>
      <c r="TQ178" s="462"/>
      <c r="TR178" s="462"/>
      <c r="TS178" s="462"/>
      <c r="TT178" s="462"/>
      <c r="TU178" s="462"/>
      <c r="TV178" s="462"/>
      <c r="TW178" s="462"/>
      <c r="TX178" s="462"/>
      <c r="TY178" s="462"/>
      <c r="TZ178" s="462"/>
      <c r="UA178" s="462"/>
      <c r="UB178" s="462"/>
      <c r="UC178" s="462"/>
      <c r="UD178" s="462"/>
      <c r="UE178" s="462"/>
      <c r="UF178" s="462"/>
      <c r="UG178" s="462"/>
      <c r="UH178" s="462"/>
      <c r="UI178" s="462"/>
      <c r="UJ178" s="462"/>
      <c r="UK178" s="462"/>
      <c r="UL178" s="462"/>
      <c r="UM178" s="462"/>
      <c r="UN178" s="462"/>
      <c r="UO178" s="462"/>
      <c r="UP178" s="462"/>
      <c r="UQ178" s="462"/>
      <c r="UR178" s="462"/>
      <c r="US178" s="462"/>
      <c r="UT178" s="462"/>
      <c r="UU178" s="462"/>
      <c r="UV178" s="462"/>
      <c r="UW178" s="462"/>
      <c r="UX178" s="462"/>
      <c r="UY178" s="462"/>
      <c r="UZ178" s="462"/>
      <c r="VA178" s="462"/>
      <c r="VB178" s="462"/>
      <c r="VC178" s="462"/>
      <c r="VD178" s="462"/>
      <c r="VE178" s="462"/>
      <c r="VF178" s="462"/>
      <c r="VG178" s="462"/>
      <c r="VH178" s="462"/>
      <c r="VI178" s="462"/>
      <c r="VJ178" s="462"/>
      <c r="VK178" s="462"/>
      <c r="VL178" s="462"/>
      <c r="VM178" s="462"/>
      <c r="VN178" s="462"/>
      <c r="VO178" s="462"/>
      <c r="VP178" s="462"/>
      <c r="VQ178" s="462"/>
      <c r="VR178" s="462"/>
      <c r="VS178" s="462"/>
      <c r="VT178" s="462"/>
      <c r="VU178" s="462"/>
      <c r="VV178" s="462"/>
      <c r="VW178" s="462"/>
      <c r="VX178" s="462"/>
      <c r="VY178" s="462"/>
      <c r="VZ178" s="462"/>
      <c r="WA178" s="462"/>
      <c r="WB178" s="462"/>
      <c r="WC178" s="462"/>
      <c r="WD178" s="462"/>
      <c r="WE178" s="462"/>
      <c r="WF178" s="462"/>
      <c r="WG178" s="462"/>
      <c r="WH178" s="462"/>
      <c r="WI178" s="462"/>
      <c r="WJ178" s="462"/>
      <c r="WK178" s="462"/>
      <c r="WL178" s="462"/>
      <c r="WM178" s="462"/>
      <c r="WN178" s="462"/>
      <c r="WO178" s="462"/>
      <c r="WP178" s="462"/>
      <c r="WQ178" s="462"/>
      <c r="WR178" s="462"/>
      <c r="WS178" s="462"/>
      <c r="WT178" s="462"/>
      <c r="WU178" s="462"/>
      <c r="WV178" s="462"/>
      <c r="WW178" s="462"/>
      <c r="WX178" s="462"/>
      <c r="WY178" s="462"/>
      <c r="WZ178" s="462"/>
      <c r="XA178" s="462"/>
      <c r="XB178" s="462"/>
      <c r="XC178" s="462"/>
      <c r="XD178" s="462"/>
      <c r="XE178" s="462"/>
      <c r="XF178" s="462"/>
      <c r="XG178" s="462"/>
      <c r="XH178" s="462"/>
      <c r="XI178" s="462"/>
      <c r="XJ178" s="462"/>
      <c r="XK178" s="462"/>
      <c r="XL178" s="462"/>
      <c r="XM178" s="462"/>
      <c r="XN178" s="462"/>
      <c r="XO178" s="462"/>
      <c r="XP178" s="462"/>
      <c r="XQ178" s="462"/>
      <c r="XR178" s="462"/>
      <c r="XS178" s="462"/>
      <c r="XT178" s="462"/>
      <c r="XU178" s="462"/>
      <c r="XV178" s="462"/>
      <c r="XW178" s="462"/>
      <c r="XX178" s="462"/>
      <c r="XY178" s="462"/>
      <c r="XZ178" s="462"/>
      <c r="YA178" s="462"/>
      <c r="YB178" s="462"/>
      <c r="YC178" s="462"/>
      <c r="YD178" s="462"/>
      <c r="YE178" s="462"/>
      <c r="YF178" s="462"/>
      <c r="YG178" s="462"/>
      <c r="YH178" s="462"/>
      <c r="YI178" s="462"/>
      <c r="YJ178" s="462"/>
      <c r="YK178" s="462"/>
      <c r="YL178" s="462"/>
      <c r="YM178" s="462"/>
      <c r="YN178" s="462"/>
      <c r="YO178" s="462"/>
      <c r="YP178" s="462"/>
      <c r="YQ178" s="462"/>
      <c r="YR178" s="462"/>
      <c r="YS178" s="462"/>
      <c r="YT178" s="462"/>
      <c r="YU178" s="462"/>
      <c r="YV178" s="462"/>
      <c r="YW178" s="462"/>
      <c r="YX178" s="462"/>
      <c r="YY178" s="462"/>
      <c r="YZ178" s="462"/>
      <c r="ZA178" s="462"/>
      <c r="ZB178" s="462"/>
      <c r="ZC178" s="462"/>
      <c r="ZD178" s="462"/>
      <c r="ZE178" s="462"/>
      <c r="ZF178" s="462"/>
      <c r="ZG178" s="462"/>
      <c r="ZH178" s="462"/>
      <c r="ZI178" s="462"/>
      <c r="ZJ178" s="462"/>
      <c r="ZK178" s="462"/>
      <c r="ZL178" s="462"/>
      <c r="ZM178" s="462"/>
      <c r="ZN178" s="462"/>
      <c r="ZO178" s="462"/>
      <c r="ZP178" s="462"/>
      <c r="ZQ178" s="462"/>
      <c r="ZR178" s="462"/>
      <c r="ZS178" s="462"/>
      <c r="ZT178" s="462"/>
      <c r="ZU178" s="462"/>
      <c r="ZV178" s="462"/>
      <c r="ZW178" s="462"/>
      <c r="ZX178" s="462"/>
      <c r="ZY178" s="462"/>
      <c r="ZZ178" s="462"/>
      <c r="AAA178" s="462"/>
      <c r="AAB178" s="462"/>
      <c r="AAC178" s="462"/>
      <c r="AAD178" s="462"/>
      <c r="AAE178" s="462"/>
      <c r="AAF178" s="462"/>
      <c r="AAG178" s="462"/>
      <c r="AAH178" s="462"/>
      <c r="AAI178" s="462"/>
      <c r="AAJ178" s="462"/>
      <c r="AAK178" s="462"/>
      <c r="AAL178" s="462"/>
      <c r="AAM178" s="462"/>
      <c r="AAN178" s="462"/>
      <c r="AAO178" s="462"/>
      <c r="AAP178" s="462"/>
      <c r="AAQ178" s="462"/>
      <c r="AAR178" s="462"/>
      <c r="AAS178" s="462"/>
      <c r="AAT178" s="462"/>
      <c r="AAU178" s="462"/>
      <c r="AAV178" s="462"/>
      <c r="AAW178" s="462"/>
      <c r="AAX178" s="462"/>
      <c r="AAY178" s="462"/>
      <c r="AAZ178" s="462"/>
      <c r="ABA178" s="462"/>
      <c r="ABB178" s="462"/>
      <c r="ABC178" s="462"/>
      <c r="ABD178" s="462"/>
      <c r="ABE178" s="462"/>
      <c r="ABF178" s="462"/>
      <c r="ABG178" s="462"/>
      <c r="ABH178" s="462"/>
      <c r="ABI178" s="462"/>
      <c r="ABJ178" s="462"/>
      <c r="ABK178" s="462"/>
      <c r="ABL178" s="462"/>
      <c r="ABM178" s="462"/>
      <c r="ABN178" s="462"/>
      <c r="ABO178" s="462"/>
      <c r="ABP178" s="462"/>
      <c r="ABQ178" s="462"/>
      <c r="ABR178" s="462"/>
      <c r="ABS178" s="462"/>
      <c r="ABT178" s="462"/>
      <c r="ABU178" s="462"/>
      <c r="ABV178" s="462"/>
      <c r="ABW178" s="462"/>
      <c r="ABX178" s="462"/>
      <c r="ABY178" s="462"/>
      <c r="ABZ178" s="462"/>
      <c r="ACA178" s="462"/>
      <c r="ACB178" s="462"/>
      <c r="ACC178" s="462"/>
      <c r="ACD178" s="462"/>
      <c r="ACE178" s="462"/>
      <c r="ACF178" s="462"/>
      <c r="ACG178" s="462"/>
      <c r="ACH178" s="462"/>
      <c r="ACI178" s="462"/>
      <c r="ACJ178" s="462"/>
      <c r="ACK178" s="462"/>
      <c r="ACL178" s="462"/>
      <c r="ACM178" s="462"/>
      <c r="ACN178" s="462"/>
      <c r="ACO178" s="462"/>
      <c r="ACP178" s="462"/>
      <c r="ACQ178" s="462"/>
      <c r="ACR178" s="462"/>
      <c r="ACS178" s="462"/>
      <c r="ACT178" s="462"/>
      <c r="ACU178" s="462"/>
      <c r="ACV178" s="462"/>
      <c r="ACW178" s="462"/>
      <c r="ACX178" s="462"/>
      <c r="ACY178" s="462"/>
      <c r="ACZ178" s="462"/>
      <c r="ADA178" s="462"/>
      <c r="ADB178" s="462"/>
      <c r="ADC178" s="462"/>
      <c r="ADD178" s="462"/>
      <c r="ADE178" s="462"/>
      <c r="ADF178" s="462"/>
      <c r="ADG178" s="462"/>
      <c r="ADH178" s="462"/>
      <c r="ADI178" s="462"/>
      <c r="ADJ178" s="462"/>
      <c r="ADK178" s="462"/>
      <c r="ADL178" s="462"/>
      <c r="ADM178" s="462"/>
      <c r="ADN178" s="462"/>
      <c r="ADO178" s="462"/>
      <c r="ADP178" s="462"/>
      <c r="ADQ178" s="462"/>
      <c r="ADR178" s="462"/>
      <c r="ADS178" s="462"/>
      <c r="ADT178" s="462"/>
      <c r="ADU178" s="462"/>
      <c r="ADV178" s="462"/>
      <c r="ADW178" s="462"/>
      <c r="ADX178" s="462"/>
      <c r="ADY178" s="462"/>
      <c r="ADZ178" s="462"/>
      <c r="AEA178" s="462"/>
      <c r="AEB178" s="462"/>
      <c r="AEC178" s="462"/>
      <c r="AED178" s="462"/>
      <c r="AEE178" s="462"/>
      <c r="AEF178" s="462"/>
      <c r="AEG178" s="462"/>
      <c r="AEH178" s="462"/>
      <c r="AEI178" s="462"/>
      <c r="AEJ178" s="462"/>
      <c r="AEK178" s="462"/>
      <c r="AEL178" s="462"/>
      <c r="AEM178" s="462"/>
      <c r="AEN178" s="462"/>
      <c r="AEO178" s="462"/>
      <c r="AEP178" s="462"/>
      <c r="AEQ178" s="462"/>
      <c r="AER178" s="462"/>
      <c r="AES178" s="462"/>
      <c r="AET178" s="462"/>
      <c r="AEU178" s="462"/>
      <c r="AEV178" s="462"/>
      <c r="AEW178" s="462"/>
      <c r="AEX178" s="462"/>
      <c r="AEY178" s="462"/>
      <c r="AEZ178" s="462"/>
      <c r="AFA178" s="462"/>
      <c r="AFB178" s="462"/>
      <c r="AFC178" s="462"/>
      <c r="AFD178" s="462"/>
      <c r="AFE178" s="462"/>
      <c r="AFF178" s="462"/>
      <c r="AFG178" s="462"/>
      <c r="AFH178" s="462"/>
      <c r="AFI178" s="462"/>
      <c r="AFJ178" s="462"/>
      <c r="AFK178" s="462"/>
      <c r="AFL178" s="462"/>
      <c r="AFM178" s="462"/>
      <c r="AFN178" s="462"/>
      <c r="AFO178" s="462"/>
      <c r="AFP178" s="462"/>
      <c r="AFQ178" s="462"/>
      <c r="AFR178" s="462"/>
      <c r="AFS178" s="462"/>
      <c r="AFT178" s="462"/>
      <c r="AFU178" s="462"/>
    </row>
    <row r="181" spans="1:853" s="477" customFormat="1">
      <c r="A181" s="460"/>
      <c r="B181" s="460"/>
      <c r="C181" s="460"/>
      <c r="D181" s="460"/>
      <c r="E181" s="453"/>
      <c r="F181" s="453"/>
      <c r="G181" s="453"/>
      <c r="H181" s="453"/>
      <c r="I181" s="453"/>
      <c r="J181" s="453"/>
      <c r="K181" s="453"/>
      <c r="L181" s="453"/>
      <c r="M181" s="453"/>
      <c r="N181" s="453"/>
      <c r="O181" s="453"/>
      <c r="P181" s="453"/>
      <c r="Q181" s="453"/>
      <c r="R181" s="453"/>
      <c r="S181" s="453"/>
      <c r="T181" s="453"/>
      <c r="U181" s="453"/>
      <c r="V181" s="453"/>
      <c r="W181" s="453"/>
      <c r="X181" s="453"/>
      <c r="Y181" s="453"/>
      <c r="Z181" s="453"/>
      <c r="AA181" s="453"/>
      <c r="AB181" s="453"/>
      <c r="AC181" s="453"/>
      <c r="AD181" s="453"/>
      <c r="AE181" s="453"/>
      <c r="AF181" s="453"/>
      <c r="AG181" s="453"/>
      <c r="AH181" s="453"/>
      <c r="AI181" s="453"/>
      <c r="AJ181" s="453"/>
      <c r="AK181" s="453"/>
      <c r="AL181" s="453"/>
      <c r="AM181" s="453"/>
      <c r="AN181" s="453"/>
      <c r="AO181" s="453"/>
      <c r="AP181" s="453"/>
      <c r="AQ181" s="453"/>
      <c r="AR181" s="453"/>
      <c r="AS181" s="453"/>
      <c r="AT181" s="453"/>
      <c r="AU181" s="453"/>
      <c r="AV181" s="453"/>
      <c r="AW181" s="453"/>
      <c r="AX181" s="453"/>
      <c r="AY181" s="453"/>
      <c r="AZ181" s="453"/>
      <c r="BA181" s="453"/>
      <c r="BB181" s="453"/>
      <c r="BC181" s="453"/>
      <c r="BD181" s="453"/>
      <c r="BE181" s="453"/>
      <c r="BF181" s="453"/>
      <c r="BG181" s="453"/>
      <c r="BH181" s="453"/>
      <c r="BI181" s="453"/>
      <c r="BJ181" s="453"/>
      <c r="BK181" s="453"/>
      <c r="BL181" s="453"/>
      <c r="BM181" s="453"/>
      <c r="BN181" s="453"/>
      <c r="BO181" s="462"/>
      <c r="BP181" s="462"/>
      <c r="BQ181" s="462"/>
      <c r="BR181" s="462"/>
      <c r="BS181" s="462"/>
      <c r="BT181" s="462"/>
      <c r="BU181" s="462"/>
      <c r="BV181" s="462"/>
      <c r="BW181" s="462"/>
      <c r="BX181" s="462"/>
      <c r="BY181" s="462"/>
      <c r="BZ181" s="462"/>
      <c r="CA181" s="462"/>
      <c r="CB181" s="462"/>
      <c r="CC181" s="462"/>
      <c r="CD181" s="462"/>
      <c r="CE181" s="462"/>
      <c r="CF181" s="462"/>
      <c r="CG181" s="462"/>
      <c r="CH181" s="462"/>
      <c r="CI181" s="462"/>
      <c r="CJ181" s="462"/>
      <c r="CK181" s="462"/>
      <c r="CL181" s="462"/>
      <c r="CM181" s="462"/>
      <c r="CN181" s="462"/>
      <c r="CO181" s="462"/>
      <c r="CP181" s="462"/>
      <c r="CQ181" s="462"/>
      <c r="CR181" s="462"/>
      <c r="CS181" s="462"/>
      <c r="CT181" s="462"/>
      <c r="CU181" s="462"/>
      <c r="CV181" s="462"/>
      <c r="CW181" s="462"/>
      <c r="CX181" s="462"/>
      <c r="CY181" s="462"/>
      <c r="CZ181" s="462"/>
      <c r="DA181" s="462"/>
      <c r="DB181" s="462"/>
      <c r="DC181" s="462"/>
      <c r="DD181" s="462"/>
      <c r="DE181" s="462"/>
      <c r="DF181" s="462"/>
      <c r="DG181" s="462"/>
      <c r="DH181" s="462"/>
      <c r="DI181" s="462"/>
      <c r="DJ181" s="462"/>
      <c r="DK181" s="462"/>
      <c r="DL181" s="462"/>
      <c r="DM181" s="462"/>
      <c r="DN181" s="462"/>
      <c r="DO181" s="462"/>
      <c r="DP181" s="462"/>
      <c r="DQ181" s="462"/>
      <c r="DR181" s="462"/>
      <c r="DS181" s="462"/>
      <c r="DT181" s="462"/>
      <c r="DU181" s="462"/>
      <c r="DV181" s="462"/>
      <c r="DW181" s="462"/>
      <c r="DX181" s="462"/>
      <c r="DY181" s="462"/>
      <c r="DZ181" s="462"/>
      <c r="EA181" s="462"/>
      <c r="EB181" s="462"/>
      <c r="EC181" s="462"/>
      <c r="ED181" s="462"/>
      <c r="EE181" s="462"/>
      <c r="EF181" s="462"/>
      <c r="EG181" s="462"/>
      <c r="EH181" s="462"/>
      <c r="EI181" s="462"/>
      <c r="EJ181" s="462"/>
      <c r="EK181" s="462"/>
      <c r="EL181" s="462"/>
      <c r="EM181" s="462"/>
      <c r="EN181" s="462"/>
      <c r="EO181" s="462"/>
      <c r="EP181" s="462"/>
      <c r="EQ181" s="462"/>
      <c r="ER181" s="462"/>
      <c r="ES181" s="462"/>
      <c r="ET181" s="462"/>
      <c r="EU181" s="462"/>
      <c r="EV181" s="462"/>
      <c r="EW181" s="462"/>
      <c r="EX181" s="462"/>
      <c r="EY181" s="462"/>
      <c r="EZ181" s="462"/>
      <c r="FA181" s="462"/>
      <c r="FB181" s="462"/>
      <c r="FC181" s="462"/>
      <c r="FD181" s="462"/>
      <c r="FE181" s="462"/>
      <c r="FF181" s="462"/>
      <c r="FG181" s="462"/>
      <c r="FH181" s="462"/>
      <c r="FI181" s="462"/>
      <c r="FJ181" s="462"/>
      <c r="FK181" s="462"/>
      <c r="FL181" s="462"/>
      <c r="FM181" s="462"/>
      <c r="FN181" s="462"/>
      <c r="FO181" s="462"/>
      <c r="FP181" s="462"/>
      <c r="FQ181" s="462"/>
      <c r="FR181" s="462"/>
      <c r="FS181" s="462"/>
      <c r="FT181" s="462"/>
      <c r="FU181" s="462"/>
      <c r="FV181" s="462"/>
      <c r="FW181" s="462"/>
      <c r="FX181" s="462"/>
      <c r="FY181" s="462"/>
      <c r="FZ181" s="462"/>
      <c r="GA181" s="462"/>
      <c r="GB181" s="462"/>
      <c r="GC181" s="462"/>
      <c r="GD181" s="462"/>
      <c r="GE181" s="462"/>
      <c r="GF181" s="462"/>
      <c r="GG181" s="462"/>
      <c r="GH181" s="462"/>
      <c r="GI181" s="462"/>
      <c r="GJ181" s="462"/>
      <c r="GK181" s="462"/>
      <c r="GL181" s="462"/>
      <c r="GM181" s="462"/>
      <c r="GN181" s="462"/>
      <c r="GO181" s="462"/>
      <c r="GP181" s="462"/>
      <c r="GQ181" s="462"/>
      <c r="GR181" s="462"/>
      <c r="GS181" s="462"/>
      <c r="GT181" s="462"/>
      <c r="GU181" s="462"/>
      <c r="GV181" s="462"/>
      <c r="GW181" s="462"/>
      <c r="GX181" s="462"/>
      <c r="GY181" s="462"/>
      <c r="GZ181" s="462"/>
      <c r="HA181" s="462"/>
      <c r="HB181" s="462"/>
      <c r="HC181" s="462"/>
      <c r="HD181" s="462"/>
      <c r="HE181" s="462"/>
      <c r="HF181" s="462"/>
      <c r="HG181" s="462"/>
      <c r="HH181" s="462"/>
      <c r="HI181" s="462"/>
      <c r="HJ181" s="462"/>
      <c r="HK181" s="462"/>
      <c r="HL181" s="462"/>
      <c r="HM181" s="462"/>
      <c r="HN181" s="462"/>
      <c r="HO181" s="462"/>
      <c r="HP181" s="462"/>
      <c r="HQ181" s="462"/>
      <c r="HR181" s="462"/>
      <c r="HS181" s="462"/>
      <c r="HT181" s="462"/>
      <c r="HU181" s="462"/>
      <c r="HV181" s="462"/>
      <c r="HW181" s="462"/>
      <c r="HX181" s="462"/>
      <c r="HY181" s="462"/>
      <c r="HZ181" s="462"/>
      <c r="IA181" s="462"/>
      <c r="IB181" s="462"/>
      <c r="IC181" s="462"/>
      <c r="ID181" s="462"/>
      <c r="IE181" s="462"/>
      <c r="IF181" s="462"/>
      <c r="IG181" s="462"/>
      <c r="IH181" s="462"/>
      <c r="II181" s="462"/>
      <c r="IJ181" s="462"/>
      <c r="IK181" s="462"/>
      <c r="IL181" s="462"/>
      <c r="IM181" s="462"/>
      <c r="IN181" s="462"/>
      <c r="IO181" s="462"/>
      <c r="IP181" s="462"/>
      <c r="IQ181" s="462"/>
      <c r="IR181" s="462"/>
      <c r="IS181" s="462"/>
      <c r="IT181" s="462"/>
      <c r="IU181" s="462"/>
      <c r="IV181" s="462"/>
      <c r="IW181" s="462"/>
      <c r="IX181" s="462"/>
      <c r="IY181" s="462"/>
      <c r="IZ181" s="462"/>
      <c r="JA181" s="462"/>
      <c r="JB181" s="462"/>
      <c r="JC181" s="462"/>
      <c r="JD181" s="462"/>
      <c r="JE181" s="462"/>
      <c r="JF181" s="462"/>
      <c r="JG181" s="462"/>
      <c r="JH181" s="462"/>
      <c r="JI181" s="462"/>
      <c r="JJ181" s="462"/>
      <c r="JK181" s="462"/>
      <c r="JL181" s="462"/>
      <c r="JM181" s="462"/>
      <c r="JN181" s="462"/>
      <c r="JO181" s="462"/>
      <c r="JP181" s="462"/>
      <c r="JQ181" s="462"/>
      <c r="JR181" s="462"/>
      <c r="JS181" s="462"/>
      <c r="JT181" s="462"/>
      <c r="JU181" s="462"/>
      <c r="JV181" s="462"/>
      <c r="JW181" s="462"/>
      <c r="JX181" s="462"/>
      <c r="JY181" s="462"/>
      <c r="JZ181" s="462"/>
      <c r="KA181" s="462"/>
      <c r="KB181" s="462"/>
      <c r="KC181" s="462"/>
      <c r="KD181" s="462"/>
      <c r="KE181" s="462"/>
      <c r="KF181" s="462"/>
      <c r="KG181" s="462"/>
      <c r="KH181" s="462"/>
      <c r="KI181" s="462"/>
      <c r="KJ181" s="462"/>
      <c r="KK181" s="462"/>
      <c r="KL181" s="462"/>
      <c r="KM181" s="462"/>
      <c r="KN181" s="462"/>
      <c r="KO181" s="462"/>
      <c r="KP181" s="462"/>
      <c r="KQ181" s="462"/>
      <c r="KR181" s="462"/>
      <c r="KS181" s="462"/>
      <c r="KT181" s="462"/>
      <c r="KU181" s="462"/>
      <c r="KV181" s="462"/>
      <c r="KW181" s="462"/>
      <c r="KX181" s="462"/>
      <c r="KY181" s="462"/>
      <c r="KZ181" s="462"/>
      <c r="LA181" s="462"/>
      <c r="LB181" s="462"/>
      <c r="LC181" s="462"/>
      <c r="LD181" s="462"/>
      <c r="LE181" s="462"/>
      <c r="LF181" s="462"/>
      <c r="LG181" s="462"/>
      <c r="LH181" s="462"/>
      <c r="LI181" s="462"/>
      <c r="LJ181" s="462"/>
      <c r="LK181" s="462"/>
      <c r="LL181" s="462"/>
      <c r="LM181" s="462"/>
      <c r="LN181" s="462"/>
      <c r="LO181" s="462"/>
      <c r="LP181" s="462"/>
      <c r="LQ181" s="462"/>
      <c r="LR181" s="462"/>
      <c r="LS181" s="462"/>
      <c r="LT181" s="462"/>
      <c r="LU181" s="462"/>
      <c r="LV181" s="462"/>
      <c r="LW181" s="462"/>
      <c r="LX181" s="462"/>
      <c r="LY181" s="462"/>
      <c r="LZ181" s="462"/>
      <c r="MA181" s="462"/>
      <c r="MB181" s="462"/>
      <c r="MC181" s="462"/>
      <c r="MD181" s="462"/>
      <c r="ME181" s="462"/>
      <c r="MF181" s="462"/>
      <c r="MG181" s="462"/>
      <c r="MH181" s="462"/>
      <c r="MI181" s="462"/>
      <c r="MJ181" s="462"/>
      <c r="MK181" s="462"/>
      <c r="ML181" s="462"/>
      <c r="MM181" s="462"/>
      <c r="MN181" s="462"/>
      <c r="MO181" s="462"/>
      <c r="MP181" s="462"/>
      <c r="MQ181" s="462"/>
      <c r="MR181" s="462"/>
      <c r="MS181" s="462"/>
      <c r="MT181" s="462"/>
      <c r="MU181" s="462"/>
      <c r="MV181" s="462"/>
      <c r="MW181" s="462"/>
      <c r="MX181" s="462"/>
      <c r="MY181" s="462"/>
      <c r="MZ181" s="462"/>
      <c r="NA181" s="462"/>
      <c r="NB181" s="462"/>
      <c r="NC181" s="462"/>
      <c r="ND181" s="462"/>
      <c r="NE181" s="462"/>
      <c r="NF181" s="462"/>
      <c r="NG181" s="462"/>
      <c r="NH181" s="462"/>
      <c r="NI181" s="462"/>
      <c r="NJ181" s="462"/>
      <c r="NK181" s="462"/>
      <c r="NL181" s="462"/>
      <c r="NM181" s="462"/>
      <c r="NN181" s="462"/>
      <c r="NO181" s="462"/>
      <c r="NP181" s="462"/>
      <c r="NQ181" s="462"/>
      <c r="NR181" s="462"/>
      <c r="NS181" s="462"/>
      <c r="NT181" s="462"/>
      <c r="NU181" s="462"/>
      <c r="NV181" s="462"/>
      <c r="NW181" s="462"/>
      <c r="NX181" s="462"/>
      <c r="NY181" s="462"/>
      <c r="NZ181" s="462"/>
      <c r="OA181" s="462"/>
      <c r="OB181" s="462"/>
      <c r="OC181" s="462"/>
      <c r="OD181" s="462"/>
      <c r="OE181" s="462"/>
      <c r="OF181" s="462"/>
      <c r="OG181" s="462"/>
      <c r="OH181" s="462"/>
      <c r="OI181" s="462"/>
      <c r="OJ181" s="462"/>
      <c r="OK181" s="462"/>
      <c r="OL181" s="462"/>
      <c r="OM181" s="462"/>
      <c r="ON181" s="462"/>
      <c r="OO181" s="462"/>
      <c r="OP181" s="462"/>
      <c r="OQ181" s="462"/>
      <c r="OR181" s="462"/>
      <c r="OS181" s="462"/>
      <c r="OT181" s="462"/>
      <c r="OU181" s="462"/>
      <c r="OV181" s="462"/>
      <c r="OW181" s="462"/>
      <c r="OX181" s="462"/>
      <c r="OY181" s="462"/>
      <c r="OZ181" s="462"/>
      <c r="PA181" s="462"/>
      <c r="PB181" s="462"/>
      <c r="PC181" s="462"/>
      <c r="PD181" s="462"/>
      <c r="PE181" s="462"/>
      <c r="PF181" s="462"/>
      <c r="PG181" s="462"/>
      <c r="PH181" s="462"/>
      <c r="PI181" s="462"/>
      <c r="PJ181" s="462"/>
      <c r="PK181" s="462"/>
      <c r="PL181" s="462"/>
      <c r="PM181" s="462"/>
      <c r="PN181" s="462"/>
      <c r="PO181" s="462"/>
      <c r="PP181" s="462"/>
      <c r="PQ181" s="462"/>
      <c r="PR181" s="462"/>
      <c r="PS181" s="462"/>
      <c r="PT181" s="462"/>
      <c r="PU181" s="462"/>
      <c r="PV181" s="462"/>
      <c r="PW181" s="462"/>
      <c r="PX181" s="462"/>
      <c r="PY181" s="462"/>
      <c r="PZ181" s="462"/>
      <c r="QA181" s="462"/>
      <c r="QB181" s="462"/>
      <c r="QC181" s="462"/>
      <c r="QD181" s="462"/>
      <c r="QE181" s="462"/>
      <c r="QF181" s="462"/>
      <c r="QG181" s="462"/>
      <c r="QH181" s="462"/>
      <c r="QI181" s="462"/>
      <c r="QJ181" s="462"/>
      <c r="QK181" s="462"/>
      <c r="QL181" s="462"/>
      <c r="QM181" s="462"/>
      <c r="QN181" s="462"/>
      <c r="QO181" s="462"/>
      <c r="QP181" s="462"/>
      <c r="QQ181" s="462"/>
      <c r="QR181" s="462"/>
      <c r="QS181" s="462"/>
      <c r="QT181" s="462"/>
      <c r="QU181" s="462"/>
      <c r="QV181" s="462"/>
      <c r="QW181" s="462"/>
      <c r="QX181" s="462"/>
      <c r="QY181" s="462"/>
      <c r="QZ181" s="462"/>
      <c r="RA181" s="462"/>
      <c r="RB181" s="462"/>
      <c r="RC181" s="462"/>
      <c r="RD181" s="462"/>
      <c r="RE181" s="462"/>
      <c r="RF181" s="462"/>
      <c r="RG181" s="462"/>
      <c r="RH181" s="462"/>
      <c r="RI181" s="462"/>
      <c r="RJ181" s="462"/>
      <c r="RK181" s="462"/>
      <c r="RL181" s="462"/>
      <c r="RM181" s="462"/>
      <c r="RN181" s="462"/>
      <c r="RO181" s="462"/>
      <c r="RP181" s="462"/>
      <c r="RQ181" s="462"/>
      <c r="RR181" s="462"/>
      <c r="RS181" s="462"/>
      <c r="RT181" s="462"/>
      <c r="RU181" s="462"/>
      <c r="RV181" s="462"/>
      <c r="RW181" s="462"/>
      <c r="RX181" s="462"/>
      <c r="RY181" s="462"/>
      <c r="RZ181" s="462"/>
      <c r="SA181" s="462"/>
      <c r="SB181" s="462"/>
      <c r="SC181" s="462"/>
      <c r="SD181" s="462"/>
      <c r="SE181" s="462"/>
      <c r="SF181" s="462"/>
      <c r="SG181" s="462"/>
      <c r="SH181" s="462"/>
      <c r="SI181" s="462"/>
      <c r="SJ181" s="462"/>
      <c r="SK181" s="462"/>
      <c r="SL181" s="462"/>
      <c r="SM181" s="462"/>
      <c r="SN181" s="462"/>
      <c r="SO181" s="462"/>
      <c r="SP181" s="462"/>
      <c r="SQ181" s="462"/>
      <c r="SR181" s="462"/>
      <c r="SS181" s="462"/>
      <c r="ST181" s="462"/>
      <c r="SU181" s="462"/>
      <c r="SV181" s="462"/>
      <c r="SW181" s="462"/>
      <c r="SX181" s="462"/>
      <c r="SY181" s="462"/>
      <c r="SZ181" s="462"/>
      <c r="TA181" s="462"/>
      <c r="TB181" s="462"/>
      <c r="TC181" s="462"/>
      <c r="TD181" s="462"/>
      <c r="TE181" s="462"/>
      <c r="TF181" s="462"/>
      <c r="TG181" s="462"/>
      <c r="TH181" s="462"/>
      <c r="TI181" s="462"/>
      <c r="TJ181" s="462"/>
      <c r="TK181" s="462"/>
      <c r="TL181" s="462"/>
      <c r="TM181" s="462"/>
      <c r="TN181" s="462"/>
      <c r="TO181" s="462"/>
      <c r="TP181" s="462"/>
      <c r="TQ181" s="462"/>
      <c r="TR181" s="462"/>
      <c r="TS181" s="462"/>
      <c r="TT181" s="462"/>
      <c r="TU181" s="462"/>
      <c r="TV181" s="462"/>
      <c r="TW181" s="462"/>
      <c r="TX181" s="462"/>
      <c r="TY181" s="462"/>
      <c r="TZ181" s="462"/>
      <c r="UA181" s="462"/>
      <c r="UB181" s="462"/>
      <c r="UC181" s="462"/>
      <c r="UD181" s="462"/>
      <c r="UE181" s="462"/>
      <c r="UF181" s="462"/>
      <c r="UG181" s="462"/>
      <c r="UH181" s="462"/>
      <c r="UI181" s="462"/>
      <c r="UJ181" s="462"/>
      <c r="UK181" s="462"/>
      <c r="UL181" s="462"/>
      <c r="UM181" s="462"/>
      <c r="UN181" s="462"/>
      <c r="UO181" s="462"/>
      <c r="UP181" s="462"/>
      <c r="UQ181" s="462"/>
      <c r="UR181" s="462"/>
      <c r="US181" s="462"/>
      <c r="UT181" s="462"/>
      <c r="UU181" s="462"/>
      <c r="UV181" s="462"/>
      <c r="UW181" s="462"/>
      <c r="UX181" s="462"/>
      <c r="UY181" s="462"/>
      <c r="UZ181" s="462"/>
      <c r="VA181" s="462"/>
      <c r="VB181" s="462"/>
      <c r="VC181" s="462"/>
      <c r="VD181" s="462"/>
      <c r="VE181" s="462"/>
      <c r="VF181" s="462"/>
      <c r="VG181" s="462"/>
      <c r="VH181" s="462"/>
      <c r="VI181" s="462"/>
      <c r="VJ181" s="462"/>
      <c r="VK181" s="462"/>
      <c r="VL181" s="462"/>
      <c r="VM181" s="462"/>
      <c r="VN181" s="462"/>
      <c r="VO181" s="462"/>
      <c r="VP181" s="462"/>
      <c r="VQ181" s="462"/>
      <c r="VR181" s="462"/>
      <c r="VS181" s="462"/>
      <c r="VT181" s="462"/>
      <c r="VU181" s="462"/>
      <c r="VV181" s="462"/>
      <c r="VW181" s="462"/>
      <c r="VX181" s="462"/>
      <c r="VY181" s="462"/>
      <c r="VZ181" s="462"/>
      <c r="WA181" s="462"/>
      <c r="WB181" s="462"/>
      <c r="WC181" s="462"/>
      <c r="WD181" s="462"/>
      <c r="WE181" s="462"/>
      <c r="WF181" s="462"/>
      <c r="WG181" s="462"/>
      <c r="WH181" s="462"/>
      <c r="WI181" s="462"/>
      <c r="WJ181" s="462"/>
      <c r="WK181" s="462"/>
      <c r="WL181" s="462"/>
      <c r="WM181" s="462"/>
      <c r="WN181" s="462"/>
      <c r="WO181" s="462"/>
      <c r="WP181" s="462"/>
      <c r="WQ181" s="462"/>
      <c r="WR181" s="462"/>
      <c r="WS181" s="462"/>
      <c r="WT181" s="462"/>
      <c r="WU181" s="462"/>
      <c r="WV181" s="462"/>
      <c r="WW181" s="462"/>
      <c r="WX181" s="462"/>
      <c r="WY181" s="462"/>
      <c r="WZ181" s="462"/>
      <c r="XA181" s="462"/>
      <c r="XB181" s="462"/>
      <c r="XC181" s="462"/>
      <c r="XD181" s="462"/>
      <c r="XE181" s="462"/>
      <c r="XF181" s="462"/>
      <c r="XG181" s="462"/>
      <c r="XH181" s="462"/>
      <c r="XI181" s="462"/>
      <c r="XJ181" s="462"/>
      <c r="XK181" s="462"/>
      <c r="XL181" s="462"/>
      <c r="XM181" s="462"/>
      <c r="XN181" s="462"/>
      <c r="XO181" s="462"/>
      <c r="XP181" s="462"/>
      <c r="XQ181" s="462"/>
      <c r="XR181" s="462"/>
      <c r="XS181" s="462"/>
      <c r="XT181" s="462"/>
      <c r="XU181" s="462"/>
      <c r="XV181" s="462"/>
      <c r="XW181" s="462"/>
      <c r="XX181" s="462"/>
      <c r="XY181" s="462"/>
      <c r="XZ181" s="462"/>
      <c r="YA181" s="462"/>
      <c r="YB181" s="462"/>
      <c r="YC181" s="462"/>
      <c r="YD181" s="462"/>
      <c r="YE181" s="462"/>
      <c r="YF181" s="462"/>
      <c r="YG181" s="462"/>
      <c r="YH181" s="462"/>
      <c r="YI181" s="462"/>
      <c r="YJ181" s="462"/>
      <c r="YK181" s="462"/>
      <c r="YL181" s="462"/>
      <c r="YM181" s="462"/>
      <c r="YN181" s="462"/>
      <c r="YO181" s="462"/>
      <c r="YP181" s="462"/>
      <c r="YQ181" s="462"/>
      <c r="YR181" s="462"/>
      <c r="YS181" s="462"/>
      <c r="YT181" s="462"/>
      <c r="YU181" s="462"/>
      <c r="YV181" s="462"/>
      <c r="YW181" s="462"/>
      <c r="YX181" s="462"/>
      <c r="YY181" s="462"/>
      <c r="YZ181" s="462"/>
      <c r="ZA181" s="462"/>
      <c r="ZB181" s="462"/>
      <c r="ZC181" s="462"/>
      <c r="ZD181" s="462"/>
      <c r="ZE181" s="462"/>
      <c r="ZF181" s="462"/>
      <c r="ZG181" s="462"/>
      <c r="ZH181" s="462"/>
      <c r="ZI181" s="462"/>
      <c r="ZJ181" s="462"/>
      <c r="ZK181" s="462"/>
      <c r="ZL181" s="462"/>
      <c r="ZM181" s="462"/>
      <c r="ZN181" s="462"/>
      <c r="ZO181" s="462"/>
      <c r="ZP181" s="462"/>
      <c r="ZQ181" s="462"/>
      <c r="ZR181" s="462"/>
      <c r="ZS181" s="462"/>
      <c r="ZT181" s="462"/>
      <c r="ZU181" s="462"/>
      <c r="ZV181" s="462"/>
      <c r="ZW181" s="462"/>
      <c r="ZX181" s="462"/>
      <c r="ZY181" s="462"/>
      <c r="ZZ181" s="462"/>
      <c r="AAA181" s="462"/>
      <c r="AAB181" s="462"/>
      <c r="AAC181" s="462"/>
      <c r="AAD181" s="462"/>
      <c r="AAE181" s="462"/>
      <c r="AAF181" s="462"/>
      <c r="AAG181" s="462"/>
      <c r="AAH181" s="462"/>
      <c r="AAI181" s="462"/>
      <c r="AAJ181" s="462"/>
      <c r="AAK181" s="462"/>
      <c r="AAL181" s="462"/>
      <c r="AAM181" s="462"/>
      <c r="AAN181" s="462"/>
      <c r="AAO181" s="462"/>
      <c r="AAP181" s="462"/>
      <c r="AAQ181" s="462"/>
      <c r="AAR181" s="462"/>
      <c r="AAS181" s="462"/>
      <c r="AAT181" s="462"/>
      <c r="AAU181" s="462"/>
      <c r="AAV181" s="462"/>
      <c r="AAW181" s="462"/>
      <c r="AAX181" s="462"/>
      <c r="AAY181" s="462"/>
      <c r="AAZ181" s="462"/>
      <c r="ABA181" s="462"/>
      <c r="ABB181" s="462"/>
      <c r="ABC181" s="462"/>
      <c r="ABD181" s="462"/>
      <c r="ABE181" s="462"/>
      <c r="ABF181" s="462"/>
      <c r="ABG181" s="462"/>
      <c r="ABH181" s="462"/>
      <c r="ABI181" s="462"/>
      <c r="ABJ181" s="462"/>
      <c r="ABK181" s="462"/>
      <c r="ABL181" s="462"/>
      <c r="ABM181" s="462"/>
      <c r="ABN181" s="462"/>
      <c r="ABO181" s="462"/>
      <c r="ABP181" s="462"/>
      <c r="ABQ181" s="462"/>
      <c r="ABR181" s="462"/>
      <c r="ABS181" s="462"/>
      <c r="ABT181" s="462"/>
      <c r="ABU181" s="462"/>
      <c r="ABV181" s="462"/>
      <c r="ABW181" s="462"/>
      <c r="ABX181" s="462"/>
      <c r="ABY181" s="462"/>
      <c r="ABZ181" s="462"/>
      <c r="ACA181" s="462"/>
      <c r="ACB181" s="462"/>
      <c r="ACC181" s="462"/>
      <c r="ACD181" s="462"/>
      <c r="ACE181" s="462"/>
      <c r="ACF181" s="462"/>
      <c r="ACG181" s="462"/>
      <c r="ACH181" s="462"/>
      <c r="ACI181" s="462"/>
      <c r="ACJ181" s="462"/>
      <c r="ACK181" s="462"/>
      <c r="ACL181" s="462"/>
      <c r="ACM181" s="462"/>
      <c r="ACN181" s="462"/>
      <c r="ACO181" s="462"/>
      <c r="ACP181" s="462"/>
      <c r="ACQ181" s="462"/>
      <c r="ACR181" s="462"/>
      <c r="ACS181" s="462"/>
      <c r="ACT181" s="462"/>
      <c r="ACU181" s="462"/>
      <c r="ACV181" s="462"/>
      <c r="ACW181" s="462"/>
      <c r="ACX181" s="462"/>
      <c r="ACY181" s="462"/>
      <c r="ACZ181" s="462"/>
      <c r="ADA181" s="462"/>
      <c r="ADB181" s="462"/>
      <c r="ADC181" s="462"/>
      <c r="ADD181" s="462"/>
      <c r="ADE181" s="462"/>
      <c r="ADF181" s="462"/>
      <c r="ADG181" s="462"/>
      <c r="ADH181" s="462"/>
      <c r="ADI181" s="462"/>
      <c r="ADJ181" s="462"/>
      <c r="ADK181" s="462"/>
      <c r="ADL181" s="462"/>
      <c r="ADM181" s="462"/>
      <c r="ADN181" s="462"/>
      <c r="ADO181" s="462"/>
      <c r="ADP181" s="462"/>
      <c r="ADQ181" s="462"/>
      <c r="ADR181" s="462"/>
      <c r="ADS181" s="462"/>
      <c r="ADT181" s="462"/>
      <c r="ADU181" s="462"/>
      <c r="ADV181" s="462"/>
      <c r="ADW181" s="462"/>
      <c r="ADX181" s="462"/>
      <c r="ADY181" s="462"/>
      <c r="ADZ181" s="462"/>
      <c r="AEA181" s="462"/>
      <c r="AEB181" s="462"/>
      <c r="AEC181" s="462"/>
      <c r="AED181" s="462"/>
      <c r="AEE181" s="462"/>
      <c r="AEF181" s="462"/>
      <c r="AEG181" s="462"/>
      <c r="AEH181" s="462"/>
      <c r="AEI181" s="462"/>
      <c r="AEJ181" s="462"/>
      <c r="AEK181" s="462"/>
      <c r="AEL181" s="462"/>
      <c r="AEM181" s="462"/>
      <c r="AEN181" s="462"/>
      <c r="AEO181" s="462"/>
      <c r="AEP181" s="462"/>
      <c r="AEQ181" s="462"/>
      <c r="AER181" s="462"/>
      <c r="AES181" s="462"/>
      <c r="AET181" s="462"/>
      <c r="AEU181" s="462"/>
      <c r="AEV181" s="462"/>
      <c r="AEW181" s="462"/>
      <c r="AEX181" s="462"/>
      <c r="AEY181" s="462"/>
      <c r="AEZ181" s="462"/>
      <c r="AFA181" s="462"/>
      <c r="AFB181" s="462"/>
      <c r="AFC181" s="462"/>
      <c r="AFD181" s="462"/>
      <c r="AFE181" s="462"/>
      <c r="AFF181" s="462"/>
      <c r="AFG181" s="462"/>
      <c r="AFH181" s="462"/>
      <c r="AFI181" s="462"/>
      <c r="AFJ181" s="462"/>
      <c r="AFK181" s="462"/>
      <c r="AFL181" s="462"/>
      <c r="AFM181" s="462"/>
      <c r="AFN181" s="462"/>
      <c r="AFO181" s="462"/>
      <c r="AFP181" s="462"/>
      <c r="AFQ181" s="462"/>
      <c r="AFR181" s="462"/>
      <c r="AFS181" s="462"/>
      <c r="AFT181" s="462"/>
      <c r="AFU181" s="462"/>
    </row>
    <row r="183" spans="1:853" s="479" customFormat="1">
      <c r="A183" s="460"/>
      <c r="B183" s="460"/>
      <c r="C183" s="460"/>
      <c r="D183" s="460"/>
      <c r="E183" s="453"/>
      <c r="F183" s="453"/>
      <c r="G183" s="453"/>
      <c r="H183" s="453"/>
      <c r="I183" s="453"/>
      <c r="J183" s="453"/>
      <c r="K183" s="453"/>
      <c r="L183" s="453"/>
      <c r="M183" s="453"/>
      <c r="N183" s="453"/>
      <c r="O183" s="453"/>
      <c r="P183" s="453"/>
      <c r="Q183" s="453"/>
      <c r="R183" s="453"/>
      <c r="S183" s="453"/>
      <c r="T183" s="453"/>
      <c r="U183" s="453"/>
      <c r="V183" s="453"/>
      <c r="W183" s="453"/>
      <c r="X183" s="453"/>
      <c r="Y183" s="453"/>
      <c r="Z183" s="453"/>
      <c r="AA183" s="453"/>
      <c r="AB183" s="453"/>
      <c r="AC183" s="453"/>
      <c r="AD183" s="453"/>
      <c r="AE183" s="453"/>
      <c r="AF183" s="453"/>
      <c r="AG183" s="453"/>
      <c r="AH183" s="453"/>
      <c r="AI183" s="453"/>
      <c r="AJ183" s="453"/>
      <c r="AK183" s="453"/>
      <c r="AL183" s="453"/>
      <c r="AM183" s="453"/>
      <c r="AN183" s="453"/>
      <c r="AO183" s="453"/>
      <c r="AP183" s="453"/>
      <c r="AQ183" s="453"/>
      <c r="AR183" s="453"/>
      <c r="AS183" s="453"/>
      <c r="AT183" s="453"/>
      <c r="AU183" s="453"/>
      <c r="AV183" s="453"/>
      <c r="AW183" s="453"/>
      <c r="AX183" s="453"/>
      <c r="AY183" s="453"/>
      <c r="AZ183" s="453"/>
      <c r="BA183" s="453"/>
      <c r="BB183" s="453"/>
      <c r="BC183" s="453"/>
      <c r="BD183" s="453"/>
      <c r="BE183" s="453"/>
      <c r="BF183" s="453"/>
      <c r="BG183" s="453"/>
      <c r="BH183" s="453"/>
      <c r="BI183" s="453"/>
      <c r="BJ183" s="453"/>
      <c r="BK183" s="453"/>
      <c r="BL183" s="453"/>
      <c r="BM183" s="453"/>
      <c r="BN183" s="453"/>
      <c r="BO183" s="462"/>
      <c r="BP183" s="462"/>
      <c r="BQ183" s="462"/>
      <c r="BR183" s="462"/>
      <c r="BS183" s="462"/>
      <c r="BT183" s="462"/>
      <c r="BU183" s="462"/>
      <c r="BV183" s="462"/>
      <c r="BW183" s="462"/>
      <c r="BX183" s="462"/>
      <c r="BY183" s="462"/>
      <c r="BZ183" s="462"/>
      <c r="CA183" s="462"/>
      <c r="CB183" s="462"/>
      <c r="CC183" s="462"/>
      <c r="CD183" s="462"/>
      <c r="CE183" s="462"/>
      <c r="CF183" s="462"/>
      <c r="CG183" s="462"/>
      <c r="CH183" s="462"/>
      <c r="CI183" s="462"/>
      <c r="CJ183" s="462"/>
      <c r="CK183" s="462"/>
      <c r="CL183" s="462"/>
      <c r="CM183" s="462"/>
      <c r="CN183" s="462"/>
      <c r="CO183" s="462"/>
      <c r="CP183" s="462"/>
      <c r="CQ183" s="462"/>
      <c r="CR183" s="462"/>
      <c r="CS183" s="462"/>
      <c r="CT183" s="462"/>
      <c r="CU183" s="462"/>
      <c r="CV183" s="462"/>
      <c r="CW183" s="462"/>
      <c r="CX183" s="462"/>
      <c r="CY183" s="462"/>
      <c r="CZ183" s="462"/>
      <c r="DA183" s="462"/>
      <c r="DB183" s="462"/>
      <c r="DC183" s="462"/>
      <c r="DD183" s="462"/>
      <c r="DE183" s="462"/>
      <c r="DF183" s="462"/>
      <c r="DG183" s="462"/>
      <c r="DH183" s="462"/>
      <c r="DI183" s="462"/>
      <c r="DJ183" s="462"/>
      <c r="DK183" s="462"/>
      <c r="DL183" s="462"/>
      <c r="DM183" s="462"/>
      <c r="DN183" s="462"/>
      <c r="DO183" s="462"/>
      <c r="DP183" s="462"/>
      <c r="DQ183" s="462"/>
      <c r="DR183" s="462"/>
      <c r="DS183" s="462"/>
      <c r="DT183" s="462"/>
      <c r="DU183" s="462"/>
      <c r="DV183" s="462"/>
      <c r="DW183" s="462"/>
      <c r="DX183" s="462"/>
      <c r="DY183" s="462"/>
      <c r="DZ183" s="462"/>
      <c r="EA183" s="462"/>
      <c r="EB183" s="462"/>
      <c r="EC183" s="462"/>
      <c r="ED183" s="462"/>
      <c r="EE183" s="462"/>
      <c r="EF183" s="462"/>
      <c r="EG183" s="462"/>
      <c r="EH183" s="462"/>
      <c r="EI183" s="462"/>
      <c r="EJ183" s="462"/>
      <c r="EK183" s="462"/>
      <c r="EL183" s="462"/>
      <c r="EM183" s="462"/>
      <c r="EN183" s="462"/>
      <c r="EO183" s="462"/>
      <c r="EP183" s="462"/>
      <c r="EQ183" s="462"/>
      <c r="ER183" s="462"/>
      <c r="ES183" s="462"/>
      <c r="ET183" s="462"/>
      <c r="EU183" s="462"/>
      <c r="EV183" s="462"/>
      <c r="EW183" s="462"/>
      <c r="EX183" s="462"/>
      <c r="EY183" s="462"/>
      <c r="EZ183" s="462"/>
      <c r="FA183" s="462"/>
      <c r="FB183" s="462"/>
      <c r="FC183" s="462"/>
      <c r="FD183" s="462"/>
      <c r="FE183" s="462"/>
      <c r="FF183" s="462"/>
      <c r="FG183" s="462"/>
      <c r="FH183" s="462"/>
      <c r="FI183" s="462"/>
      <c r="FJ183" s="462"/>
      <c r="FK183" s="462"/>
      <c r="FL183" s="462"/>
      <c r="FM183" s="462"/>
      <c r="FN183" s="462"/>
      <c r="FO183" s="462"/>
      <c r="FP183" s="462"/>
      <c r="FQ183" s="462"/>
      <c r="FR183" s="462"/>
      <c r="FS183" s="462"/>
      <c r="FT183" s="462"/>
      <c r="FU183" s="462"/>
      <c r="FV183" s="462"/>
      <c r="FW183" s="462"/>
      <c r="FX183" s="462"/>
      <c r="FY183" s="462"/>
      <c r="FZ183" s="462"/>
      <c r="GA183" s="462"/>
      <c r="GB183" s="462"/>
      <c r="GC183" s="462"/>
      <c r="GD183" s="462"/>
      <c r="GE183" s="462"/>
      <c r="GF183" s="462"/>
      <c r="GG183" s="462"/>
      <c r="GH183" s="462"/>
      <c r="GI183" s="462"/>
      <c r="GJ183" s="462"/>
      <c r="GK183" s="462"/>
      <c r="GL183" s="462"/>
      <c r="GM183" s="462"/>
      <c r="GN183" s="462"/>
      <c r="GO183" s="462"/>
      <c r="GP183" s="462"/>
      <c r="GQ183" s="462"/>
      <c r="GR183" s="462"/>
      <c r="GS183" s="462"/>
      <c r="GT183" s="462"/>
      <c r="GU183" s="462"/>
      <c r="GV183" s="462"/>
      <c r="GW183" s="462"/>
      <c r="GX183" s="462"/>
      <c r="GY183" s="462"/>
      <c r="GZ183" s="462"/>
      <c r="HA183" s="462"/>
      <c r="HB183" s="462"/>
      <c r="HC183" s="462"/>
      <c r="HD183" s="462"/>
      <c r="HE183" s="462"/>
      <c r="HF183" s="462"/>
      <c r="HG183" s="462"/>
      <c r="HH183" s="462"/>
      <c r="HI183" s="462"/>
      <c r="HJ183" s="462"/>
      <c r="HK183" s="462"/>
      <c r="HL183" s="462"/>
      <c r="HM183" s="462"/>
      <c r="HN183" s="462"/>
      <c r="HO183" s="462"/>
      <c r="HP183" s="462"/>
      <c r="HQ183" s="462"/>
      <c r="HR183" s="462"/>
      <c r="HS183" s="462"/>
      <c r="HT183" s="462"/>
      <c r="HU183" s="462"/>
      <c r="HV183" s="462"/>
      <c r="HW183" s="462"/>
      <c r="HX183" s="462"/>
      <c r="HY183" s="462"/>
      <c r="HZ183" s="462"/>
      <c r="IA183" s="462"/>
      <c r="IB183" s="462"/>
      <c r="IC183" s="462"/>
      <c r="ID183" s="462"/>
      <c r="IE183" s="462"/>
      <c r="IF183" s="462"/>
      <c r="IG183" s="462"/>
      <c r="IH183" s="462"/>
      <c r="II183" s="462"/>
      <c r="IJ183" s="462"/>
      <c r="IK183" s="462"/>
      <c r="IL183" s="462"/>
      <c r="IM183" s="462"/>
      <c r="IN183" s="462"/>
      <c r="IO183" s="462"/>
      <c r="IP183" s="462"/>
      <c r="IQ183" s="462"/>
      <c r="IR183" s="462"/>
      <c r="IS183" s="462"/>
      <c r="IT183" s="462"/>
      <c r="IU183" s="462"/>
      <c r="IV183" s="462"/>
      <c r="IW183" s="462"/>
      <c r="IX183" s="462"/>
      <c r="IY183" s="462"/>
      <c r="IZ183" s="462"/>
      <c r="JA183" s="462"/>
      <c r="JB183" s="462"/>
      <c r="JC183" s="462"/>
      <c r="JD183" s="462"/>
      <c r="JE183" s="462"/>
      <c r="JF183" s="462"/>
      <c r="JG183" s="462"/>
      <c r="JH183" s="462"/>
      <c r="JI183" s="462"/>
      <c r="JJ183" s="462"/>
      <c r="JK183" s="462"/>
      <c r="JL183" s="462"/>
      <c r="JM183" s="462"/>
      <c r="JN183" s="462"/>
      <c r="JO183" s="462"/>
      <c r="JP183" s="462"/>
      <c r="JQ183" s="462"/>
      <c r="JR183" s="462"/>
      <c r="JS183" s="462"/>
      <c r="JT183" s="462"/>
      <c r="JU183" s="462"/>
      <c r="JV183" s="462"/>
      <c r="JW183" s="462"/>
      <c r="JX183" s="462"/>
      <c r="JY183" s="462"/>
      <c r="JZ183" s="462"/>
      <c r="KA183" s="462"/>
      <c r="KB183" s="462"/>
      <c r="KC183" s="462"/>
      <c r="KD183" s="462"/>
      <c r="KE183" s="462"/>
      <c r="KF183" s="462"/>
      <c r="KG183" s="462"/>
      <c r="KH183" s="462"/>
      <c r="KI183" s="462"/>
      <c r="KJ183" s="462"/>
      <c r="KK183" s="462"/>
      <c r="KL183" s="462"/>
      <c r="KM183" s="462"/>
      <c r="KN183" s="462"/>
      <c r="KO183" s="462"/>
      <c r="KP183" s="462"/>
      <c r="KQ183" s="462"/>
      <c r="KR183" s="462"/>
      <c r="KS183" s="462"/>
      <c r="KT183" s="462"/>
      <c r="KU183" s="462"/>
      <c r="KV183" s="462"/>
      <c r="KW183" s="462"/>
      <c r="KX183" s="462"/>
      <c r="KY183" s="462"/>
      <c r="KZ183" s="462"/>
      <c r="LA183" s="462"/>
      <c r="LB183" s="462"/>
      <c r="LC183" s="462"/>
      <c r="LD183" s="462"/>
      <c r="LE183" s="462"/>
      <c r="LF183" s="462"/>
      <c r="LG183" s="462"/>
      <c r="LH183" s="462"/>
      <c r="LI183" s="462"/>
      <c r="LJ183" s="462"/>
      <c r="LK183" s="462"/>
      <c r="LL183" s="462"/>
      <c r="LM183" s="462"/>
      <c r="LN183" s="462"/>
      <c r="LO183" s="462"/>
      <c r="LP183" s="462"/>
      <c r="LQ183" s="462"/>
      <c r="LR183" s="462"/>
      <c r="LS183" s="462"/>
      <c r="LT183" s="462"/>
      <c r="LU183" s="462"/>
      <c r="LV183" s="462"/>
      <c r="LW183" s="462"/>
      <c r="LX183" s="462"/>
      <c r="LY183" s="462"/>
      <c r="LZ183" s="462"/>
      <c r="MA183" s="462"/>
      <c r="MB183" s="462"/>
      <c r="MC183" s="462"/>
      <c r="MD183" s="462"/>
      <c r="ME183" s="462"/>
      <c r="MF183" s="462"/>
      <c r="MG183" s="462"/>
      <c r="MH183" s="462"/>
      <c r="MI183" s="462"/>
      <c r="MJ183" s="462"/>
      <c r="MK183" s="462"/>
      <c r="ML183" s="462"/>
      <c r="MM183" s="462"/>
      <c r="MN183" s="462"/>
      <c r="MO183" s="462"/>
      <c r="MP183" s="462"/>
      <c r="MQ183" s="462"/>
      <c r="MR183" s="462"/>
      <c r="MS183" s="462"/>
      <c r="MT183" s="462"/>
      <c r="MU183" s="462"/>
      <c r="MV183" s="462"/>
      <c r="MW183" s="462"/>
      <c r="MX183" s="462"/>
      <c r="MY183" s="462"/>
      <c r="MZ183" s="462"/>
      <c r="NA183" s="462"/>
      <c r="NB183" s="462"/>
      <c r="NC183" s="462"/>
      <c r="ND183" s="462"/>
      <c r="NE183" s="462"/>
      <c r="NF183" s="462"/>
      <c r="NG183" s="462"/>
      <c r="NH183" s="462"/>
      <c r="NI183" s="462"/>
      <c r="NJ183" s="462"/>
      <c r="NK183" s="462"/>
      <c r="NL183" s="462"/>
      <c r="NM183" s="462"/>
      <c r="NN183" s="462"/>
      <c r="NO183" s="462"/>
      <c r="NP183" s="462"/>
      <c r="NQ183" s="462"/>
      <c r="NR183" s="462"/>
      <c r="NS183" s="462"/>
      <c r="NT183" s="462"/>
      <c r="NU183" s="462"/>
      <c r="NV183" s="462"/>
      <c r="NW183" s="462"/>
      <c r="NX183" s="462"/>
      <c r="NY183" s="462"/>
      <c r="NZ183" s="462"/>
      <c r="OA183" s="462"/>
      <c r="OB183" s="462"/>
      <c r="OC183" s="462"/>
      <c r="OD183" s="462"/>
      <c r="OE183" s="462"/>
      <c r="OF183" s="462"/>
      <c r="OG183" s="462"/>
      <c r="OH183" s="462"/>
      <c r="OI183" s="462"/>
      <c r="OJ183" s="462"/>
      <c r="OK183" s="462"/>
      <c r="OL183" s="462"/>
      <c r="OM183" s="462"/>
      <c r="ON183" s="462"/>
      <c r="OO183" s="462"/>
      <c r="OP183" s="462"/>
      <c r="OQ183" s="462"/>
      <c r="OR183" s="462"/>
      <c r="OS183" s="462"/>
      <c r="OT183" s="462"/>
      <c r="OU183" s="462"/>
      <c r="OV183" s="462"/>
      <c r="OW183" s="462"/>
      <c r="OX183" s="462"/>
      <c r="OY183" s="462"/>
      <c r="OZ183" s="462"/>
      <c r="PA183" s="462"/>
      <c r="PB183" s="462"/>
      <c r="PC183" s="462"/>
      <c r="PD183" s="462"/>
      <c r="PE183" s="462"/>
      <c r="PF183" s="462"/>
      <c r="PG183" s="462"/>
      <c r="PH183" s="462"/>
      <c r="PI183" s="462"/>
      <c r="PJ183" s="462"/>
      <c r="PK183" s="462"/>
      <c r="PL183" s="462"/>
      <c r="PM183" s="462"/>
      <c r="PN183" s="462"/>
      <c r="PO183" s="462"/>
      <c r="PP183" s="462"/>
      <c r="PQ183" s="462"/>
      <c r="PR183" s="462"/>
      <c r="PS183" s="462"/>
      <c r="PT183" s="462"/>
      <c r="PU183" s="462"/>
      <c r="PV183" s="462"/>
      <c r="PW183" s="462"/>
      <c r="PX183" s="462"/>
      <c r="PY183" s="462"/>
      <c r="PZ183" s="462"/>
      <c r="QA183" s="462"/>
      <c r="QB183" s="462"/>
      <c r="QC183" s="462"/>
      <c r="QD183" s="462"/>
      <c r="QE183" s="462"/>
      <c r="QF183" s="462"/>
      <c r="QG183" s="462"/>
      <c r="QH183" s="462"/>
      <c r="QI183" s="462"/>
      <c r="QJ183" s="462"/>
      <c r="QK183" s="462"/>
      <c r="QL183" s="462"/>
      <c r="QM183" s="462"/>
      <c r="QN183" s="462"/>
      <c r="QO183" s="462"/>
      <c r="QP183" s="462"/>
      <c r="QQ183" s="462"/>
      <c r="QR183" s="462"/>
      <c r="QS183" s="462"/>
      <c r="QT183" s="462"/>
      <c r="QU183" s="462"/>
      <c r="QV183" s="462"/>
      <c r="QW183" s="462"/>
      <c r="QX183" s="462"/>
      <c r="QY183" s="462"/>
      <c r="QZ183" s="462"/>
      <c r="RA183" s="462"/>
      <c r="RB183" s="462"/>
      <c r="RC183" s="462"/>
      <c r="RD183" s="462"/>
      <c r="RE183" s="462"/>
      <c r="RF183" s="462"/>
      <c r="RG183" s="462"/>
      <c r="RH183" s="462"/>
      <c r="RI183" s="462"/>
      <c r="RJ183" s="462"/>
      <c r="RK183" s="462"/>
      <c r="RL183" s="462"/>
      <c r="RM183" s="462"/>
      <c r="RN183" s="462"/>
      <c r="RO183" s="462"/>
      <c r="RP183" s="462"/>
      <c r="RQ183" s="462"/>
      <c r="RR183" s="462"/>
      <c r="RS183" s="462"/>
      <c r="RT183" s="462"/>
      <c r="RU183" s="462"/>
      <c r="RV183" s="462"/>
      <c r="RW183" s="462"/>
      <c r="RX183" s="462"/>
      <c r="RY183" s="462"/>
      <c r="RZ183" s="462"/>
      <c r="SA183" s="462"/>
      <c r="SB183" s="462"/>
      <c r="SC183" s="462"/>
      <c r="SD183" s="462"/>
      <c r="SE183" s="462"/>
      <c r="SF183" s="462"/>
      <c r="SG183" s="462"/>
      <c r="SH183" s="462"/>
      <c r="SI183" s="462"/>
      <c r="SJ183" s="462"/>
      <c r="SK183" s="462"/>
      <c r="SL183" s="462"/>
      <c r="SM183" s="462"/>
      <c r="SN183" s="462"/>
      <c r="SO183" s="462"/>
      <c r="SP183" s="462"/>
      <c r="SQ183" s="462"/>
      <c r="SR183" s="462"/>
      <c r="SS183" s="462"/>
      <c r="ST183" s="462"/>
      <c r="SU183" s="462"/>
      <c r="SV183" s="462"/>
      <c r="SW183" s="462"/>
      <c r="SX183" s="462"/>
      <c r="SY183" s="462"/>
      <c r="SZ183" s="462"/>
      <c r="TA183" s="462"/>
      <c r="TB183" s="462"/>
      <c r="TC183" s="462"/>
      <c r="TD183" s="462"/>
      <c r="TE183" s="462"/>
      <c r="TF183" s="462"/>
      <c r="TG183" s="462"/>
      <c r="TH183" s="462"/>
      <c r="TI183" s="462"/>
      <c r="TJ183" s="462"/>
      <c r="TK183" s="462"/>
      <c r="TL183" s="462"/>
      <c r="TM183" s="462"/>
      <c r="TN183" s="462"/>
      <c r="TO183" s="462"/>
      <c r="TP183" s="462"/>
      <c r="TQ183" s="462"/>
      <c r="TR183" s="462"/>
      <c r="TS183" s="462"/>
      <c r="TT183" s="462"/>
      <c r="TU183" s="462"/>
      <c r="TV183" s="462"/>
      <c r="TW183" s="462"/>
      <c r="TX183" s="462"/>
      <c r="TY183" s="462"/>
      <c r="TZ183" s="462"/>
      <c r="UA183" s="462"/>
      <c r="UB183" s="462"/>
      <c r="UC183" s="462"/>
      <c r="UD183" s="462"/>
      <c r="UE183" s="462"/>
      <c r="UF183" s="462"/>
      <c r="UG183" s="462"/>
      <c r="UH183" s="462"/>
      <c r="UI183" s="462"/>
      <c r="UJ183" s="462"/>
      <c r="UK183" s="462"/>
      <c r="UL183" s="462"/>
      <c r="UM183" s="462"/>
      <c r="UN183" s="462"/>
      <c r="UO183" s="462"/>
      <c r="UP183" s="462"/>
      <c r="UQ183" s="462"/>
      <c r="UR183" s="462"/>
      <c r="US183" s="462"/>
      <c r="UT183" s="462"/>
      <c r="UU183" s="462"/>
      <c r="UV183" s="462"/>
      <c r="UW183" s="462"/>
      <c r="UX183" s="462"/>
      <c r="UY183" s="462"/>
      <c r="UZ183" s="462"/>
      <c r="VA183" s="462"/>
      <c r="VB183" s="462"/>
      <c r="VC183" s="462"/>
      <c r="VD183" s="462"/>
      <c r="VE183" s="462"/>
      <c r="VF183" s="462"/>
      <c r="VG183" s="462"/>
      <c r="VH183" s="462"/>
      <c r="VI183" s="462"/>
      <c r="VJ183" s="462"/>
      <c r="VK183" s="462"/>
      <c r="VL183" s="462"/>
      <c r="VM183" s="462"/>
      <c r="VN183" s="462"/>
      <c r="VO183" s="462"/>
      <c r="VP183" s="462"/>
      <c r="VQ183" s="462"/>
      <c r="VR183" s="462"/>
      <c r="VS183" s="462"/>
      <c r="VT183" s="462"/>
      <c r="VU183" s="462"/>
      <c r="VV183" s="462"/>
      <c r="VW183" s="462"/>
      <c r="VX183" s="462"/>
      <c r="VY183" s="462"/>
      <c r="VZ183" s="462"/>
      <c r="WA183" s="462"/>
      <c r="WB183" s="462"/>
      <c r="WC183" s="462"/>
      <c r="WD183" s="462"/>
      <c r="WE183" s="462"/>
      <c r="WF183" s="462"/>
      <c r="WG183" s="462"/>
      <c r="WH183" s="462"/>
      <c r="WI183" s="462"/>
      <c r="WJ183" s="462"/>
      <c r="WK183" s="462"/>
      <c r="WL183" s="462"/>
      <c r="WM183" s="462"/>
      <c r="WN183" s="462"/>
      <c r="WO183" s="462"/>
      <c r="WP183" s="462"/>
      <c r="WQ183" s="462"/>
      <c r="WR183" s="462"/>
      <c r="WS183" s="462"/>
      <c r="WT183" s="462"/>
      <c r="WU183" s="462"/>
      <c r="WV183" s="462"/>
      <c r="WW183" s="462"/>
      <c r="WX183" s="462"/>
      <c r="WY183" s="462"/>
      <c r="WZ183" s="462"/>
      <c r="XA183" s="462"/>
      <c r="XB183" s="462"/>
      <c r="XC183" s="462"/>
      <c r="XD183" s="462"/>
      <c r="XE183" s="462"/>
      <c r="XF183" s="462"/>
      <c r="XG183" s="462"/>
      <c r="XH183" s="462"/>
      <c r="XI183" s="462"/>
      <c r="XJ183" s="462"/>
      <c r="XK183" s="462"/>
      <c r="XL183" s="462"/>
      <c r="XM183" s="462"/>
      <c r="XN183" s="462"/>
      <c r="XO183" s="462"/>
      <c r="XP183" s="462"/>
      <c r="XQ183" s="462"/>
      <c r="XR183" s="462"/>
      <c r="XS183" s="462"/>
      <c r="XT183" s="462"/>
      <c r="XU183" s="462"/>
      <c r="XV183" s="462"/>
      <c r="XW183" s="462"/>
      <c r="XX183" s="462"/>
      <c r="XY183" s="462"/>
      <c r="XZ183" s="462"/>
      <c r="YA183" s="462"/>
      <c r="YB183" s="462"/>
      <c r="YC183" s="462"/>
      <c r="YD183" s="462"/>
      <c r="YE183" s="462"/>
      <c r="YF183" s="462"/>
      <c r="YG183" s="462"/>
      <c r="YH183" s="462"/>
      <c r="YI183" s="462"/>
      <c r="YJ183" s="462"/>
      <c r="YK183" s="462"/>
      <c r="YL183" s="462"/>
      <c r="YM183" s="462"/>
      <c r="YN183" s="462"/>
      <c r="YO183" s="462"/>
      <c r="YP183" s="462"/>
      <c r="YQ183" s="462"/>
      <c r="YR183" s="462"/>
      <c r="YS183" s="462"/>
      <c r="YT183" s="462"/>
      <c r="YU183" s="462"/>
      <c r="YV183" s="462"/>
      <c r="YW183" s="462"/>
      <c r="YX183" s="462"/>
      <c r="YY183" s="462"/>
      <c r="YZ183" s="462"/>
      <c r="ZA183" s="462"/>
      <c r="ZB183" s="462"/>
      <c r="ZC183" s="462"/>
      <c r="ZD183" s="462"/>
      <c r="ZE183" s="462"/>
      <c r="ZF183" s="462"/>
      <c r="ZG183" s="462"/>
      <c r="ZH183" s="462"/>
      <c r="ZI183" s="462"/>
      <c r="ZJ183" s="462"/>
      <c r="ZK183" s="462"/>
      <c r="ZL183" s="462"/>
      <c r="ZM183" s="462"/>
      <c r="ZN183" s="462"/>
      <c r="ZO183" s="462"/>
      <c r="ZP183" s="462"/>
      <c r="ZQ183" s="462"/>
      <c r="ZR183" s="462"/>
      <c r="ZS183" s="462"/>
      <c r="ZT183" s="462"/>
      <c r="ZU183" s="462"/>
      <c r="ZV183" s="462"/>
      <c r="ZW183" s="462"/>
      <c r="ZX183" s="462"/>
      <c r="ZY183" s="462"/>
      <c r="ZZ183" s="462"/>
      <c r="AAA183" s="462"/>
      <c r="AAB183" s="462"/>
      <c r="AAC183" s="462"/>
      <c r="AAD183" s="462"/>
      <c r="AAE183" s="462"/>
      <c r="AAF183" s="462"/>
      <c r="AAG183" s="462"/>
      <c r="AAH183" s="462"/>
      <c r="AAI183" s="462"/>
      <c r="AAJ183" s="462"/>
      <c r="AAK183" s="462"/>
      <c r="AAL183" s="462"/>
      <c r="AAM183" s="462"/>
      <c r="AAN183" s="462"/>
      <c r="AAO183" s="462"/>
      <c r="AAP183" s="462"/>
      <c r="AAQ183" s="462"/>
      <c r="AAR183" s="462"/>
      <c r="AAS183" s="462"/>
      <c r="AAT183" s="462"/>
      <c r="AAU183" s="462"/>
      <c r="AAV183" s="462"/>
      <c r="AAW183" s="462"/>
      <c r="AAX183" s="462"/>
      <c r="AAY183" s="462"/>
      <c r="AAZ183" s="462"/>
      <c r="ABA183" s="462"/>
      <c r="ABB183" s="462"/>
      <c r="ABC183" s="462"/>
      <c r="ABD183" s="462"/>
      <c r="ABE183" s="462"/>
      <c r="ABF183" s="462"/>
      <c r="ABG183" s="462"/>
      <c r="ABH183" s="462"/>
      <c r="ABI183" s="462"/>
      <c r="ABJ183" s="462"/>
      <c r="ABK183" s="462"/>
      <c r="ABL183" s="462"/>
      <c r="ABM183" s="462"/>
      <c r="ABN183" s="462"/>
      <c r="ABO183" s="462"/>
      <c r="ABP183" s="462"/>
      <c r="ABQ183" s="462"/>
      <c r="ABR183" s="462"/>
      <c r="ABS183" s="462"/>
      <c r="ABT183" s="462"/>
      <c r="ABU183" s="462"/>
      <c r="ABV183" s="462"/>
      <c r="ABW183" s="462"/>
      <c r="ABX183" s="462"/>
      <c r="ABY183" s="462"/>
      <c r="ABZ183" s="462"/>
      <c r="ACA183" s="462"/>
      <c r="ACB183" s="462"/>
      <c r="ACC183" s="462"/>
      <c r="ACD183" s="462"/>
      <c r="ACE183" s="462"/>
      <c r="ACF183" s="462"/>
      <c r="ACG183" s="462"/>
      <c r="ACH183" s="462"/>
      <c r="ACI183" s="462"/>
      <c r="ACJ183" s="462"/>
      <c r="ACK183" s="462"/>
      <c r="ACL183" s="462"/>
      <c r="ACM183" s="462"/>
      <c r="ACN183" s="462"/>
      <c r="ACO183" s="462"/>
      <c r="ACP183" s="462"/>
      <c r="ACQ183" s="462"/>
      <c r="ACR183" s="462"/>
      <c r="ACS183" s="462"/>
      <c r="ACT183" s="462"/>
      <c r="ACU183" s="462"/>
      <c r="ACV183" s="462"/>
      <c r="ACW183" s="462"/>
      <c r="ACX183" s="462"/>
      <c r="ACY183" s="462"/>
      <c r="ACZ183" s="462"/>
      <c r="ADA183" s="462"/>
      <c r="ADB183" s="462"/>
      <c r="ADC183" s="462"/>
      <c r="ADD183" s="462"/>
      <c r="ADE183" s="462"/>
      <c r="ADF183" s="462"/>
      <c r="ADG183" s="462"/>
      <c r="ADH183" s="462"/>
      <c r="ADI183" s="462"/>
      <c r="ADJ183" s="462"/>
      <c r="ADK183" s="462"/>
      <c r="ADL183" s="462"/>
      <c r="ADM183" s="462"/>
      <c r="ADN183" s="462"/>
      <c r="ADO183" s="462"/>
      <c r="ADP183" s="462"/>
      <c r="ADQ183" s="462"/>
      <c r="ADR183" s="462"/>
      <c r="ADS183" s="462"/>
      <c r="ADT183" s="462"/>
      <c r="ADU183" s="462"/>
      <c r="ADV183" s="462"/>
      <c r="ADW183" s="462"/>
      <c r="ADX183" s="462"/>
      <c r="ADY183" s="462"/>
      <c r="ADZ183" s="462"/>
      <c r="AEA183" s="462"/>
      <c r="AEB183" s="462"/>
      <c r="AEC183" s="462"/>
      <c r="AED183" s="462"/>
      <c r="AEE183" s="462"/>
      <c r="AEF183" s="462"/>
      <c r="AEG183" s="462"/>
      <c r="AEH183" s="462"/>
      <c r="AEI183" s="462"/>
      <c r="AEJ183" s="462"/>
      <c r="AEK183" s="462"/>
      <c r="AEL183" s="462"/>
      <c r="AEM183" s="462"/>
      <c r="AEN183" s="462"/>
      <c r="AEO183" s="462"/>
      <c r="AEP183" s="462"/>
      <c r="AEQ183" s="462"/>
      <c r="AER183" s="462"/>
      <c r="AES183" s="462"/>
      <c r="AET183" s="462"/>
      <c r="AEU183" s="462"/>
      <c r="AEV183" s="462"/>
      <c r="AEW183" s="462"/>
      <c r="AEX183" s="462"/>
      <c r="AEY183" s="462"/>
      <c r="AEZ183" s="462"/>
      <c r="AFA183" s="462"/>
      <c r="AFB183" s="462"/>
      <c r="AFC183" s="462"/>
      <c r="AFD183" s="462"/>
      <c r="AFE183" s="462"/>
      <c r="AFF183" s="462"/>
      <c r="AFG183" s="462"/>
      <c r="AFH183" s="462"/>
      <c r="AFI183" s="462"/>
      <c r="AFJ183" s="462"/>
      <c r="AFK183" s="462"/>
      <c r="AFL183" s="462"/>
      <c r="AFM183" s="462"/>
      <c r="AFN183" s="462"/>
      <c r="AFO183" s="462"/>
      <c r="AFP183" s="462"/>
      <c r="AFQ183" s="462"/>
      <c r="AFR183" s="462"/>
      <c r="AFS183" s="462"/>
      <c r="AFT183" s="462"/>
      <c r="AFU183" s="462"/>
    </row>
    <row r="185" spans="1:853" s="477" customFormat="1">
      <c r="A185" s="460"/>
      <c r="B185" s="460"/>
      <c r="C185" s="460"/>
      <c r="D185" s="460"/>
      <c r="E185" s="453"/>
      <c r="F185" s="453"/>
      <c r="G185" s="453"/>
      <c r="H185" s="453"/>
      <c r="I185" s="453"/>
      <c r="J185" s="453"/>
      <c r="K185" s="453"/>
      <c r="L185" s="453"/>
      <c r="M185" s="453"/>
      <c r="N185" s="453"/>
      <c r="O185" s="453"/>
      <c r="P185" s="453"/>
      <c r="Q185" s="453"/>
      <c r="R185" s="453"/>
      <c r="S185" s="453"/>
      <c r="T185" s="453"/>
      <c r="U185" s="453"/>
      <c r="V185" s="453"/>
      <c r="W185" s="453"/>
      <c r="X185" s="453"/>
      <c r="Y185" s="453"/>
      <c r="Z185" s="453"/>
      <c r="AA185" s="453"/>
      <c r="AB185" s="453"/>
      <c r="AC185" s="453"/>
      <c r="AD185" s="453"/>
      <c r="AE185" s="453"/>
      <c r="AF185" s="453"/>
      <c r="AG185" s="453"/>
      <c r="AH185" s="453"/>
      <c r="AI185" s="453"/>
      <c r="AJ185" s="453"/>
      <c r="AK185" s="453"/>
      <c r="AL185" s="453"/>
      <c r="AM185" s="453"/>
      <c r="AN185" s="453"/>
      <c r="AO185" s="453"/>
      <c r="AP185" s="453"/>
      <c r="AQ185" s="453"/>
      <c r="AR185" s="453"/>
      <c r="AS185" s="453"/>
      <c r="AT185" s="453"/>
      <c r="AU185" s="453"/>
      <c r="AV185" s="453"/>
      <c r="AW185" s="453"/>
      <c r="AX185" s="453"/>
      <c r="AY185" s="453"/>
      <c r="AZ185" s="453"/>
      <c r="BA185" s="453"/>
      <c r="BB185" s="453"/>
      <c r="BC185" s="453"/>
      <c r="BD185" s="453"/>
      <c r="BE185" s="453"/>
      <c r="BF185" s="453"/>
      <c r="BG185" s="453"/>
      <c r="BH185" s="453"/>
      <c r="BI185" s="453"/>
      <c r="BJ185" s="453"/>
      <c r="BK185" s="453"/>
      <c r="BL185" s="453"/>
      <c r="BM185" s="453"/>
      <c r="BN185" s="453"/>
      <c r="BO185" s="462"/>
      <c r="BP185" s="462"/>
      <c r="BQ185" s="462"/>
      <c r="BR185" s="462"/>
      <c r="BS185" s="462"/>
      <c r="BT185" s="462"/>
      <c r="BU185" s="462"/>
      <c r="BV185" s="462"/>
      <c r="BW185" s="462"/>
      <c r="BX185" s="462"/>
      <c r="BY185" s="462"/>
      <c r="BZ185" s="462"/>
      <c r="CA185" s="462"/>
      <c r="CB185" s="462"/>
      <c r="CC185" s="462"/>
      <c r="CD185" s="462"/>
      <c r="CE185" s="462"/>
      <c r="CF185" s="462"/>
      <c r="CG185" s="462"/>
      <c r="CH185" s="462"/>
      <c r="CI185" s="462"/>
      <c r="CJ185" s="462"/>
      <c r="CK185" s="462"/>
      <c r="CL185" s="462"/>
      <c r="CM185" s="462"/>
      <c r="CN185" s="462"/>
      <c r="CO185" s="462"/>
      <c r="CP185" s="462"/>
      <c r="CQ185" s="462"/>
      <c r="CR185" s="462"/>
      <c r="CS185" s="462"/>
      <c r="CT185" s="462"/>
      <c r="CU185" s="462"/>
      <c r="CV185" s="462"/>
      <c r="CW185" s="462"/>
      <c r="CX185" s="462"/>
      <c r="CY185" s="462"/>
      <c r="CZ185" s="462"/>
      <c r="DA185" s="462"/>
      <c r="DB185" s="462"/>
      <c r="DC185" s="462"/>
      <c r="DD185" s="462"/>
      <c r="DE185" s="462"/>
      <c r="DF185" s="462"/>
      <c r="DG185" s="462"/>
      <c r="DH185" s="462"/>
      <c r="DI185" s="462"/>
      <c r="DJ185" s="462"/>
      <c r="DK185" s="462"/>
      <c r="DL185" s="462"/>
      <c r="DM185" s="462"/>
      <c r="DN185" s="462"/>
      <c r="DO185" s="462"/>
      <c r="DP185" s="462"/>
      <c r="DQ185" s="462"/>
      <c r="DR185" s="462"/>
      <c r="DS185" s="462"/>
      <c r="DT185" s="462"/>
      <c r="DU185" s="462"/>
      <c r="DV185" s="462"/>
      <c r="DW185" s="462"/>
      <c r="DX185" s="462"/>
      <c r="DY185" s="462"/>
      <c r="DZ185" s="462"/>
      <c r="EA185" s="462"/>
      <c r="EB185" s="462"/>
      <c r="EC185" s="462"/>
      <c r="ED185" s="462"/>
      <c r="EE185" s="462"/>
      <c r="EF185" s="462"/>
      <c r="EG185" s="462"/>
      <c r="EH185" s="462"/>
      <c r="EI185" s="462"/>
      <c r="EJ185" s="462"/>
      <c r="EK185" s="462"/>
      <c r="EL185" s="462"/>
      <c r="EM185" s="462"/>
      <c r="EN185" s="462"/>
      <c r="EO185" s="462"/>
      <c r="EP185" s="462"/>
      <c r="EQ185" s="462"/>
      <c r="ER185" s="462"/>
      <c r="ES185" s="462"/>
      <c r="ET185" s="462"/>
      <c r="EU185" s="462"/>
      <c r="EV185" s="462"/>
      <c r="EW185" s="462"/>
      <c r="EX185" s="462"/>
      <c r="EY185" s="462"/>
      <c r="EZ185" s="462"/>
      <c r="FA185" s="462"/>
      <c r="FB185" s="462"/>
      <c r="FC185" s="462"/>
      <c r="FD185" s="462"/>
      <c r="FE185" s="462"/>
      <c r="FF185" s="462"/>
      <c r="FG185" s="462"/>
      <c r="FH185" s="462"/>
      <c r="FI185" s="462"/>
      <c r="FJ185" s="462"/>
      <c r="FK185" s="462"/>
      <c r="FL185" s="462"/>
      <c r="FM185" s="462"/>
      <c r="FN185" s="462"/>
      <c r="FO185" s="462"/>
      <c r="FP185" s="462"/>
      <c r="FQ185" s="462"/>
      <c r="FR185" s="462"/>
      <c r="FS185" s="462"/>
      <c r="FT185" s="462"/>
      <c r="FU185" s="462"/>
      <c r="FV185" s="462"/>
      <c r="FW185" s="462"/>
      <c r="FX185" s="462"/>
      <c r="FY185" s="462"/>
      <c r="FZ185" s="462"/>
      <c r="GA185" s="462"/>
      <c r="GB185" s="462"/>
      <c r="GC185" s="462"/>
      <c r="GD185" s="462"/>
      <c r="GE185" s="462"/>
      <c r="GF185" s="462"/>
      <c r="GG185" s="462"/>
      <c r="GH185" s="462"/>
      <c r="GI185" s="462"/>
      <c r="GJ185" s="462"/>
      <c r="GK185" s="462"/>
      <c r="GL185" s="462"/>
      <c r="GM185" s="462"/>
      <c r="GN185" s="462"/>
      <c r="GO185" s="462"/>
      <c r="GP185" s="462"/>
      <c r="GQ185" s="462"/>
      <c r="GR185" s="462"/>
      <c r="GS185" s="462"/>
      <c r="GT185" s="462"/>
      <c r="GU185" s="462"/>
      <c r="GV185" s="462"/>
      <c r="GW185" s="462"/>
      <c r="GX185" s="462"/>
      <c r="GY185" s="462"/>
      <c r="GZ185" s="462"/>
      <c r="HA185" s="462"/>
      <c r="HB185" s="462"/>
      <c r="HC185" s="462"/>
      <c r="HD185" s="462"/>
      <c r="HE185" s="462"/>
      <c r="HF185" s="462"/>
      <c r="HG185" s="462"/>
      <c r="HH185" s="462"/>
      <c r="HI185" s="462"/>
      <c r="HJ185" s="462"/>
      <c r="HK185" s="462"/>
      <c r="HL185" s="462"/>
      <c r="HM185" s="462"/>
      <c r="HN185" s="462"/>
      <c r="HO185" s="462"/>
      <c r="HP185" s="462"/>
      <c r="HQ185" s="462"/>
      <c r="HR185" s="462"/>
      <c r="HS185" s="462"/>
      <c r="HT185" s="462"/>
      <c r="HU185" s="462"/>
      <c r="HV185" s="462"/>
      <c r="HW185" s="462"/>
      <c r="HX185" s="462"/>
      <c r="HY185" s="462"/>
      <c r="HZ185" s="462"/>
      <c r="IA185" s="462"/>
      <c r="IB185" s="462"/>
      <c r="IC185" s="462"/>
      <c r="ID185" s="462"/>
      <c r="IE185" s="462"/>
      <c r="IF185" s="462"/>
      <c r="IG185" s="462"/>
      <c r="IH185" s="462"/>
      <c r="II185" s="462"/>
      <c r="IJ185" s="462"/>
      <c r="IK185" s="462"/>
      <c r="IL185" s="462"/>
      <c r="IM185" s="462"/>
      <c r="IN185" s="462"/>
      <c r="IO185" s="462"/>
      <c r="IP185" s="462"/>
      <c r="IQ185" s="462"/>
      <c r="IR185" s="462"/>
      <c r="IS185" s="462"/>
      <c r="IT185" s="462"/>
      <c r="IU185" s="462"/>
      <c r="IV185" s="462"/>
      <c r="IW185" s="462"/>
      <c r="IX185" s="462"/>
      <c r="IY185" s="462"/>
      <c r="IZ185" s="462"/>
      <c r="JA185" s="462"/>
      <c r="JB185" s="462"/>
      <c r="JC185" s="462"/>
      <c r="JD185" s="462"/>
      <c r="JE185" s="462"/>
      <c r="JF185" s="462"/>
      <c r="JG185" s="462"/>
      <c r="JH185" s="462"/>
      <c r="JI185" s="462"/>
      <c r="JJ185" s="462"/>
      <c r="JK185" s="462"/>
      <c r="JL185" s="462"/>
      <c r="JM185" s="462"/>
      <c r="JN185" s="462"/>
      <c r="JO185" s="462"/>
      <c r="JP185" s="462"/>
      <c r="JQ185" s="462"/>
      <c r="JR185" s="462"/>
      <c r="JS185" s="462"/>
      <c r="JT185" s="462"/>
      <c r="JU185" s="462"/>
      <c r="JV185" s="462"/>
      <c r="JW185" s="462"/>
      <c r="JX185" s="462"/>
      <c r="JY185" s="462"/>
      <c r="JZ185" s="462"/>
      <c r="KA185" s="462"/>
      <c r="KB185" s="462"/>
      <c r="KC185" s="462"/>
      <c r="KD185" s="462"/>
      <c r="KE185" s="462"/>
      <c r="KF185" s="462"/>
      <c r="KG185" s="462"/>
      <c r="KH185" s="462"/>
      <c r="KI185" s="462"/>
      <c r="KJ185" s="462"/>
      <c r="KK185" s="462"/>
      <c r="KL185" s="462"/>
      <c r="KM185" s="462"/>
      <c r="KN185" s="462"/>
      <c r="KO185" s="462"/>
      <c r="KP185" s="462"/>
      <c r="KQ185" s="462"/>
      <c r="KR185" s="462"/>
      <c r="KS185" s="462"/>
      <c r="KT185" s="462"/>
      <c r="KU185" s="462"/>
      <c r="KV185" s="462"/>
      <c r="KW185" s="462"/>
      <c r="KX185" s="462"/>
      <c r="KY185" s="462"/>
      <c r="KZ185" s="462"/>
      <c r="LA185" s="462"/>
      <c r="LB185" s="462"/>
      <c r="LC185" s="462"/>
      <c r="LD185" s="462"/>
      <c r="LE185" s="462"/>
      <c r="LF185" s="462"/>
      <c r="LG185" s="462"/>
      <c r="LH185" s="462"/>
      <c r="LI185" s="462"/>
      <c r="LJ185" s="462"/>
      <c r="LK185" s="462"/>
      <c r="LL185" s="462"/>
      <c r="LM185" s="462"/>
      <c r="LN185" s="462"/>
      <c r="LO185" s="462"/>
      <c r="LP185" s="462"/>
      <c r="LQ185" s="462"/>
      <c r="LR185" s="462"/>
      <c r="LS185" s="462"/>
      <c r="LT185" s="462"/>
      <c r="LU185" s="462"/>
      <c r="LV185" s="462"/>
      <c r="LW185" s="462"/>
      <c r="LX185" s="462"/>
      <c r="LY185" s="462"/>
      <c r="LZ185" s="462"/>
      <c r="MA185" s="462"/>
      <c r="MB185" s="462"/>
      <c r="MC185" s="462"/>
      <c r="MD185" s="462"/>
      <c r="ME185" s="462"/>
      <c r="MF185" s="462"/>
      <c r="MG185" s="462"/>
      <c r="MH185" s="462"/>
      <c r="MI185" s="462"/>
      <c r="MJ185" s="462"/>
      <c r="MK185" s="462"/>
      <c r="ML185" s="462"/>
      <c r="MM185" s="462"/>
      <c r="MN185" s="462"/>
      <c r="MO185" s="462"/>
      <c r="MP185" s="462"/>
      <c r="MQ185" s="462"/>
      <c r="MR185" s="462"/>
      <c r="MS185" s="462"/>
      <c r="MT185" s="462"/>
      <c r="MU185" s="462"/>
      <c r="MV185" s="462"/>
      <c r="MW185" s="462"/>
      <c r="MX185" s="462"/>
      <c r="MY185" s="462"/>
      <c r="MZ185" s="462"/>
      <c r="NA185" s="462"/>
      <c r="NB185" s="462"/>
      <c r="NC185" s="462"/>
      <c r="ND185" s="462"/>
      <c r="NE185" s="462"/>
      <c r="NF185" s="462"/>
      <c r="NG185" s="462"/>
      <c r="NH185" s="462"/>
      <c r="NI185" s="462"/>
      <c r="NJ185" s="462"/>
      <c r="NK185" s="462"/>
      <c r="NL185" s="462"/>
      <c r="NM185" s="462"/>
      <c r="NN185" s="462"/>
      <c r="NO185" s="462"/>
      <c r="NP185" s="462"/>
      <c r="NQ185" s="462"/>
      <c r="NR185" s="462"/>
      <c r="NS185" s="462"/>
      <c r="NT185" s="462"/>
      <c r="NU185" s="462"/>
      <c r="NV185" s="462"/>
      <c r="NW185" s="462"/>
      <c r="NX185" s="462"/>
      <c r="NY185" s="462"/>
      <c r="NZ185" s="462"/>
      <c r="OA185" s="462"/>
      <c r="OB185" s="462"/>
      <c r="OC185" s="462"/>
      <c r="OD185" s="462"/>
      <c r="OE185" s="462"/>
      <c r="OF185" s="462"/>
      <c r="OG185" s="462"/>
      <c r="OH185" s="462"/>
      <c r="OI185" s="462"/>
      <c r="OJ185" s="462"/>
      <c r="OK185" s="462"/>
      <c r="OL185" s="462"/>
      <c r="OM185" s="462"/>
      <c r="ON185" s="462"/>
      <c r="OO185" s="462"/>
      <c r="OP185" s="462"/>
      <c r="OQ185" s="462"/>
      <c r="OR185" s="462"/>
      <c r="OS185" s="462"/>
      <c r="OT185" s="462"/>
      <c r="OU185" s="462"/>
      <c r="OV185" s="462"/>
      <c r="OW185" s="462"/>
      <c r="OX185" s="462"/>
      <c r="OY185" s="462"/>
      <c r="OZ185" s="462"/>
      <c r="PA185" s="462"/>
      <c r="PB185" s="462"/>
      <c r="PC185" s="462"/>
      <c r="PD185" s="462"/>
      <c r="PE185" s="462"/>
      <c r="PF185" s="462"/>
      <c r="PG185" s="462"/>
      <c r="PH185" s="462"/>
      <c r="PI185" s="462"/>
      <c r="PJ185" s="462"/>
      <c r="PK185" s="462"/>
      <c r="PL185" s="462"/>
      <c r="PM185" s="462"/>
      <c r="PN185" s="462"/>
      <c r="PO185" s="462"/>
      <c r="PP185" s="462"/>
      <c r="PQ185" s="462"/>
      <c r="PR185" s="462"/>
      <c r="PS185" s="462"/>
      <c r="PT185" s="462"/>
      <c r="PU185" s="462"/>
      <c r="PV185" s="462"/>
      <c r="PW185" s="462"/>
      <c r="PX185" s="462"/>
      <c r="PY185" s="462"/>
      <c r="PZ185" s="462"/>
      <c r="QA185" s="462"/>
      <c r="QB185" s="462"/>
      <c r="QC185" s="462"/>
      <c r="QD185" s="462"/>
      <c r="QE185" s="462"/>
      <c r="QF185" s="462"/>
      <c r="QG185" s="462"/>
      <c r="QH185" s="462"/>
      <c r="QI185" s="462"/>
      <c r="QJ185" s="462"/>
      <c r="QK185" s="462"/>
      <c r="QL185" s="462"/>
      <c r="QM185" s="462"/>
      <c r="QN185" s="462"/>
      <c r="QO185" s="462"/>
      <c r="QP185" s="462"/>
      <c r="QQ185" s="462"/>
      <c r="QR185" s="462"/>
      <c r="QS185" s="462"/>
      <c r="QT185" s="462"/>
      <c r="QU185" s="462"/>
      <c r="QV185" s="462"/>
      <c r="QW185" s="462"/>
      <c r="QX185" s="462"/>
      <c r="QY185" s="462"/>
      <c r="QZ185" s="462"/>
      <c r="RA185" s="462"/>
      <c r="RB185" s="462"/>
      <c r="RC185" s="462"/>
      <c r="RD185" s="462"/>
      <c r="RE185" s="462"/>
      <c r="RF185" s="462"/>
      <c r="RG185" s="462"/>
      <c r="RH185" s="462"/>
      <c r="RI185" s="462"/>
      <c r="RJ185" s="462"/>
      <c r="RK185" s="462"/>
      <c r="RL185" s="462"/>
      <c r="RM185" s="462"/>
      <c r="RN185" s="462"/>
      <c r="RO185" s="462"/>
      <c r="RP185" s="462"/>
      <c r="RQ185" s="462"/>
      <c r="RR185" s="462"/>
      <c r="RS185" s="462"/>
      <c r="RT185" s="462"/>
      <c r="RU185" s="462"/>
      <c r="RV185" s="462"/>
      <c r="RW185" s="462"/>
      <c r="RX185" s="462"/>
      <c r="RY185" s="462"/>
      <c r="RZ185" s="462"/>
      <c r="SA185" s="462"/>
      <c r="SB185" s="462"/>
      <c r="SC185" s="462"/>
      <c r="SD185" s="462"/>
      <c r="SE185" s="462"/>
      <c r="SF185" s="462"/>
      <c r="SG185" s="462"/>
      <c r="SH185" s="462"/>
      <c r="SI185" s="462"/>
      <c r="SJ185" s="462"/>
      <c r="SK185" s="462"/>
      <c r="SL185" s="462"/>
      <c r="SM185" s="462"/>
      <c r="SN185" s="462"/>
      <c r="SO185" s="462"/>
      <c r="SP185" s="462"/>
      <c r="SQ185" s="462"/>
      <c r="SR185" s="462"/>
      <c r="SS185" s="462"/>
      <c r="ST185" s="462"/>
      <c r="SU185" s="462"/>
      <c r="SV185" s="462"/>
      <c r="SW185" s="462"/>
      <c r="SX185" s="462"/>
      <c r="SY185" s="462"/>
      <c r="SZ185" s="462"/>
      <c r="TA185" s="462"/>
      <c r="TB185" s="462"/>
      <c r="TC185" s="462"/>
      <c r="TD185" s="462"/>
      <c r="TE185" s="462"/>
      <c r="TF185" s="462"/>
      <c r="TG185" s="462"/>
      <c r="TH185" s="462"/>
      <c r="TI185" s="462"/>
      <c r="TJ185" s="462"/>
      <c r="TK185" s="462"/>
      <c r="TL185" s="462"/>
      <c r="TM185" s="462"/>
      <c r="TN185" s="462"/>
      <c r="TO185" s="462"/>
      <c r="TP185" s="462"/>
      <c r="TQ185" s="462"/>
      <c r="TR185" s="462"/>
      <c r="TS185" s="462"/>
      <c r="TT185" s="462"/>
      <c r="TU185" s="462"/>
      <c r="TV185" s="462"/>
      <c r="TW185" s="462"/>
      <c r="TX185" s="462"/>
      <c r="TY185" s="462"/>
      <c r="TZ185" s="462"/>
      <c r="UA185" s="462"/>
      <c r="UB185" s="462"/>
      <c r="UC185" s="462"/>
      <c r="UD185" s="462"/>
      <c r="UE185" s="462"/>
      <c r="UF185" s="462"/>
      <c r="UG185" s="462"/>
      <c r="UH185" s="462"/>
      <c r="UI185" s="462"/>
      <c r="UJ185" s="462"/>
      <c r="UK185" s="462"/>
      <c r="UL185" s="462"/>
      <c r="UM185" s="462"/>
      <c r="UN185" s="462"/>
      <c r="UO185" s="462"/>
      <c r="UP185" s="462"/>
      <c r="UQ185" s="462"/>
      <c r="UR185" s="462"/>
      <c r="US185" s="462"/>
      <c r="UT185" s="462"/>
      <c r="UU185" s="462"/>
      <c r="UV185" s="462"/>
      <c r="UW185" s="462"/>
      <c r="UX185" s="462"/>
      <c r="UY185" s="462"/>
      <c r="UZ185" s="462"/>
      <c r="VA185" s="462"/>
      <c r="VB185" s="462"/>
      <c r="VC185" s="462"/>
      <c r="VD185" s="462"/>
      <c r="VE185" s="462"/>
      <c r="VF185" s="462"/>
      <c r="VG185" s="462"/>
      <c r="VH185" s="462"/>
      <c r="VI185" s="462"/>
      <c r="VJ185" s="462"/>
      <c r="VK185" s="462"/>
      <c r="VL185" s="462"/>
      <c r="VM185" s="462"/>
      <c r="VN185" s="462"/>
      <c r="VO185" s="462"/>
      <c r="VP185" s="462"/>
      <c r="VQ185" s="462"/>
      <c r="VR185" s="462"/>
      <c r="VS185" s="462"/>
      <c r="VT185" s="462"/>
      <c r="VU185" s="462"/>
      <c r="VV185" s="462"/>
      <c r="VW185" s="462"/>
      <c r="VX185" s="462"/>
      <c r="VY185" s="462"/>
      <c r="VZ185" s="462"/>
      <c r="WA185" s="462"/>
      <c r="WB185" s="462"/>
      <c r="WC185" s="462"/>
      <c r="WD185" s="462"/>
      <c r="WE185" s="462"/>
      <c r="WF185" s="462"/>
      <c r="WG185" s="462"/>
      <c r="WH185" s="462"/>
      <c r="WI185" s="462"/>
      <c r="WJ185" s="462"/>
      <c r="WK185" s="462"/>
      <c r="WL185" s="462"/>
      <c r="WM185" s="462"/>
      <c r="WN185" s="462"/>
      <c r="WO185" s="462"/>
      <c r="WP185" s="462"/>
      <c r="WQ185" s="462"/>
      <c r="WR185" s="462"/>
      <c r="WS185" s="462"/>
      <c r="WT185" s="462"/>
      <c r="WU185" s="462"/>
      <c r="WV185" s="462"/>
      <c r="WW185" s="462"/>
      <c r="WX185" s="462"/>
      <c r="WY185" s="462"/>
      <c r="WZ185" s="462"/>
      <c r="XA185" s="462"/>
      <c r="XB185" s="462"/>
      <c r="XC185" s="462"/>
      <c r="XD185" s="462"/>
      <c r="XE185" s="462"/>
      <c r="XF185" s="462"/>
      <c r="XG185" s="462"/>
      <c r="XH185" s="462"/>
      <c r="XI185" s="462"/>
      <c r="XJ185" s="462"/>
      <c r="XK185" s="462"/>
      <c r="XL185" s="462"/>
      <c r="XM185" s="462"/>
      <c r="XN185" s="462"/>
      <c r="XO185" s="462"/>
      <c r="XP185" s="462"/>
      <c r="XQ185" s="462"/>
      <c r="XR185" s="462"/>
      <c r="XS185" s="462"/>
      <c r="XT185" s="462"/>
      <c r="XU185" s="462"/>
      <c r="XV185" s="462"/>
      <c r="XW185" s="462"/>
      <c r="XX185" s="462"/>
      <c r="XY185" s="462"/>
      <c r="XZ185" s="462"/>
      <c r="YA185" s="462"/>
      <c r="YB185" s="462"/>
      <c r="YC185" s="462"/>
      <c r="YD185" s="462"/>
      <c r="YE185" s="462"/>
      <c r="YF185" s="462"/>
      <c r="YG185" s="462"/>
      <c r="YH185" s="462"/>
      <c r="YI185" s="462"/>
      <c r="YJ185" s="462"/>
      <c r="YK185" s="462"/>
      <c r="YL185" s="462"/>
      <c r="YM185" s="462"/>
      <c r="YN185" s="462"/>
      <c r="YO185" s="462"/>
      <c r="YP185" s="462"/>
      <c r="YQ185" s="462"/>
      <c r="YR185" s="462"/>
      <c r="YS185" s="462"/>
      <c r="YT185" s="462"/>
      <c r="YU185" s="462"/>
      <c r="YV185" s="462"/>
      <c r="YW185" s="462"/>
      <c r="YX185" s="462"/>
      <c r="YY185" s="462"/>
      <c r="YZ185" s="462"/>
      <c r="ZA185" s="462"/>
      <c r="ZB185" s="462"/>
      <c r="ZC185" s="462"/>
      <c r="ZD185" s="462"/>
      <c r="ZE185" s="462"/>
      <c r="ZF185" s="462"/>
      <c r="ZG185" s="462"/>
      <c r="ZH185" s="462"/>
      <c r="ZI185" s="462"/>
      <c r="ZJ185" s="462"/>
      <c r="ZK185" s="462"/>
      <c r="ZL185" s="462"/>
      <c r="ZM185" s="462"/>
      <c r="ZN185" s="462"/>
      <c r="ZO185" s="462"/>
      <c r="ZP185" s="462"/>
      <c r="ZQ185" s="462"/>
      <c r="ZR185" s="462"/>
      <c r="ZS185" s="462"/>
      <c r="ZT185" s="462"/>
      <c r="ZU185" s="462"/>
      <c r="ZV185" s="462"/>
      <c r="ZW185" s="462"/>
      <c r="ZX185" s="462"/>
      <c r="ZY185" s="462"/>
      <c r="ZZ185" s="462"/>
      <c r="AAA185" s="462"/>
      <c r="AAB185" s="462"/>
      <c r="AAC185" s="462"/>
      <c r="AAD185" s="462"/>
      <c r="AAE185" s="462"/>
      <c r="AAF185" s="462"/>
      <c r="AAG185" s="462"/>
      <c r="AAH185" s="462"/>
      <c r="AAI185" s="462"/>
      <c r="AAJ185" s="462"/>
      <c r="AAK185" s="462"/>
      <c r="AAL185" s="462"/>
      <c r="AAM185" s="462"/>
      <c r="AAN185" s="462"/>
      <c r="AAO185" s="462"/>
      <c r="AAP185" s="462"/>
      <c r="AAQ185" s="462"/>
      <c r="AAR185" s="462"/>
      <c r="AAS185" s="462"/>
      <c r="AAT185" s="462"/>
      <c r="AAU185" s="462"/>
      <c r="AAV185" s="462"/>
      <c r="AAW185" s="462"/>
      <c r="AAX185" s="462"/>
      <c r="AAY185" s="462"/>
      <c r="AAZ185" s="462"/>
      <c r="ABA185" s="462"/>
      <c r="ABB185" s="462"/>
      <c r="ABC185" s="462"/>
      <c r="ABD185" s="462"/>
      <c r="ABE185" s="462"/>
      <c r="ABF185" s="462"/>
      <c r="ABG185" s="462"/>
      <c r="ABH185" s="462"/>
      <c r="ABI185" s="462"/>
      <c r="ABJ185" s="462"/>
      <c r="ABK185" s="462"/>
      <c r="ABL185" s="462"/>
      <c r="ABM185" s="462"/>
      <c r="ABN185" s="462"/>
      <c r="ABO185" s="462"/>
      <c r="ABP185" s="462"/>
      <c r="ABQ185" s="462"/>
      <c r="ABR185" s="462"/>
      <c r="ABS185" s="462"/>
      <c r="ABT185" s="462"/>
      <c r="ABU185" s="462"/>
      <c r="ABV185" s="462"/>
      <c r="ABW185" s="462"/>
      <c r="ABX185" s="462"/>
      <c r="ABY185" s="462"/>
      <c r="ABZ185" s="462"/>
      <c r="ACA185" s="462"/>
      <c r="ACB185" s="462"/>
      <c r="ACC185" s="462"/>
      <c r="ACD185" s="462"/>
      <c r="ACE185" s="462"/>
      <c r="ACF185" s="462"/>
      <c r="ACG185" s="462"/>
      <c r="ACH185" s="462"/>
      <c r="ACI185" s="462"/>
      <c r="ACJ185" s="462"/>
      <c r="ACK185" s="462"/>
      <c r="ACL185" s="462"/>
      <c r="ACM185" s="462"/>
      <c r="ACN185" s="462"/>
      <c r="ACO185" s="462"/>
      <c r="ACP185" s="462"/>
      <c r="ACQ185" s="462"/>
      <c r="ACR185" s="462"/>
      <c r="ACS185" s="462"/>
      <c r="ACT185" s="462"/>
      <c r="ACU185" s="462"/>
      <c r="ACV185" s="462"/>
      <c r="ACW185" s="462"/>
      <c r="ACX185" s="462"/>
      <c r="ACY185" s="462"/>
      <c r="ACZ185" s="462"/>
      <c r="ADA185" s="462"/>
      <c r="ADB185" s="462"/>
      <c r="ADC185" s="462"/>
      <c r="ADD185" s="462"/>
      <c r="ADE185" s="462"/>
      <c r="ADF185" s="462"/>
      <c r="ADG185" s="462"/>
      <c r="ADH185" s="462"/>
      <c r="ADI185" s="462"/>
      <c r="ADJ185" s="462"/>
      <c r="ADK185" s="462"/>
      <c r="ADL185" s="462"/>
      <c r="ADM185" s="462"/>
      <c r="ADN185" s="462"/>
      <c r="ADO185" s="462"/>
      <c r="ADP185" s="462"/>
      <c r="ADQ185" s="462"/>
      <c r="ADR185" s="462"/>
      <c r="ADS185" s="462"/>
      <c r="ADT185" s="462"/>
      <c r="ADU185" s="462"/>
      <c r="ADV185" s="462"/>
      <c r="ADW185" s="462"/>
      <c r="ADX185" s="462"/>
      <c r="ADY185" s="462"/>
      <c r="ADZ185" s="462"/>
      <c r="AEA185" s="462"/>
      <c r="AEB185" s="462"/>
      <c r="AEC185" s="462"/>
      <c r="AED185" s="462"/>
      <c r="AEE185" s="462"/>
      <c r="AEF185" s="462"/>
      <c r="AEG185" s="462"/>
      <c r="AEH185" s="462"/>
      <c r="AEI185" s="462"/>
      <c r="AEJ185" s="462"/>
      <c r="AEK185" s="462"/>
      <c r="AEL185" s="462"/>
      <c r="AEM185" s="462"/>
      <c r="AEN185" s="462"/>
      <c r="AEO185" s="462"/>
      <c r="AEP185" s="462"/>
      <c r="AEQ185" s="462"/>
      <c r="AER185" s="462"/>
      <c r="AES185" s="462"/>
      <c r="AET185" s="462"/>
      <c r="AEU185" s="462"/>
      <c r="AEV185" s="462"/>
      <c r="AEW185" s="462"/>
      <c r="AEX185" s="462"/>
      <c r="AEY185" s="462"/>
      <c r="AEZ185" s="462"/>
      <c r="AFA185" s="462"/>
      <c r="AFB185" s="462"/>
      <c r="AFC185" s="462"/>
      <c r="AFD185" s="462"/>
      <c r="AFE185" s="462"/>
      <c r="AFF185" s="462"/>
      <c r="AFG185" s="462"/>
      <c r="AFH185" s="462"/>
      <c r="AFI185" s="462"/>
      <c r="AFJ185" s="462"/>
      <c r="AFK185" s="462"/>
      <c r="AFL185" s="462"/>
      <c r="AFM185" s="462"/>
      <c r="AFN185" s="462"/>
      <c r="AFO185" s="462"/>
      <c r="AFP185" s="462"/>
      <c r="AFQ185" s="462"/>
      <c r="AFR185" s="462"/>
      <c r="AFS185" s="462"/>
      <c r="AFT185" s="462"/>
      <c r="AFU185" s="462"/>
    </row>
    <row r="188" spans="1:853" s="477" customFormat="1">
      <c r="A188" s="460"/>
      <c r="B188" s="460"/>
      <c r="C188" s="460"/>
      <c r="D188" s="460"/>
      <c r="E188" s="453"/>
      <c r="F188" s="453"/>
      <c r="G188" s="453"/>
      <c r="H188" s="453"/>
      <c r="I188" s="453"/>
      <c r="J188" s="453"/>
      <c r="K188" s="453"/>
      <c r="L188" s="453"/>
      <c r="M188" s="453"/>
      <c r="N188" s="453"/>
      <c r="O188" s="453"/>
      <c r="P188" s="453"/>
      <c r="Q188" s="453"/>
      <c r="R188" s="453"/>
      <c r="S188" s="453"/>
      <c r="T188" s="453"/>
      <c r="U188" s="453"/>
      <c r="V188" s="453"/>
      <c r="W188" s="453"/>
      <c r="X188" s="453"/>
      <c r="Y188" s="453"/>
      <c r="Z188" s="453"/>
      <c r="AA188" s="453"/>
      <c r="AB188" s="453"/>
      <c r="AC188" s="453"/>
      <c r="AD188" s="453"/>
      <c r="AE188" s="453"/>
      <c r="AF188" s="453"/>
      <c r="AG188" s="453"/>
      <c r="AH188" s="453"/>
      <c r="AI188" s="453"/>
      <c r="AJ188" s="453"/>
      <c r="AK188" s="453"/>
      <c r="AL188" s="453"/>
      <c r="AM188" s="453"/>
      <c r="AN188" s="453"/>
      <c r="AO188" s="453"/>
      <c r="AP188" s="453"/>
      <c r="AQ188" s="453"/>
      <c r="AR188" s="453"/>
      <c r="AS188" s="453"/>
      <c r="AT188" s="453"/>
      <c r="AU188" s="453"/>
      <c r="AV188" s="453"/>
      <c r="AW188" s="453"/>
      <c r="AX188" s="453"/>
      <c r="AY188" s="453"/>
      <c r="AZ188" s="453"/>
      <c r="BA188" s="453"/>
      <c r="BB188" s="453"/>
      <c r="BC188" s="453"/>
      <c r="BD188" s="453"/>
      <c r="BE188" s="453"/>
      <c r="BF188" s="453"/>
      <c r="BG188" s="453"/>
      <c r="BH188" s="453"/>
      <c r="BI188" s="453"/>
      <c r="BJ188" s="453"/>
      <c r="BK188" s="453"/>
      <c r="BL188" s="453"/>
      <c r="BM188" s="453"/>
      <c r="BN188" s="453"/>
      <c r="BO188" s="462"/>
      <c r="BP188" s="462"/>
      <c r="BQ188" s="462"/>
      <c r="BR188" s="462"/>
      <c r="BS188" s="462"/>
      <c r="BT188" s="462"/>
      <c r="BU188" s="462"/>
      <c r="BV188" s="462"/>
      <c r="BW188" s="462"/>
      <c r="BX188" s="462"/>
      <c r="BY188" s="462"/>
      <c r="BZ188" s="462"/>
      <c r="CA188" s="462"/>
      <c r="CB188" s="462"/>
      <c r="CC188" s="462"/>
      <c r="CD188" s="462"/>
      <c r="CE188" s="462"/>
      <c r="CF188" s="462"/>
      <c r="CG188" s="462"/>
      <c r="CH188" s="462"/>
      <c r="CI188" s="462"/>
      <c r="CJ188" s="462"/>
      <c r="CK188" s="462"/>
      <c r="CL188" s="462"/>
      <c r="CM188" s="462"/>
      <c r="CN188" s="462"/>
      <c r="CO188" s="462"/>
      <c r="CP188" s="462"/>
      <c r="CQ188" s="462"/>
      <c r="CR188" s="462"/>
      <c r="CS188" s="462"/>
      <c r="CT188" s="462"/>
      <c r="CU188" s="462"/>
      <c r="CV188" s="462"/>
      <c r="CW188" s="462"/>
      <c r="CX188" s="462"/>
      <c r="CY188" s="462"/>
      <c r="CZ188" s="462"/>
      <c r="DA188" s="462"/>
      <c r="DB188" s="462"/>
      <c r="DC188" s="462"/>
      <c r="DD188" s="462"/>
      <c r="DE188" s="462"/>
      <c r="DF188" s="462"/>
      <c r="DG188" s="462"/>
      <c r="DH188" s="462"/>
      <c r="DI188" s="462"/>
      <c r="DJ188" s="462"/>
      <c r="DK188" s="462"/>
      <c r="DL188" s="462"/>
      <c r="DM188" s="462"/>
      <c r="DN188" s="462"/>
      <c r="DO188" s="462"/>
      <c r="DP188" s="462"/>
      <c r="DQ188" s="462"/>
      <c r="DR188" s="462"/>
      <c r="DS188" s="462"/>
      <c r="DT188" s="462"/>
      <c r="DU188" s="462"/>
      <c r="DV188" s="462"/>
      <c r="DW188" s="462"/>
      <c r="DX188" s="462"/>
      <c r="DY188" s="462"/>
      <c r="DZ188" s="462"/>
      <c r="EA188" s="462"/>
      <c r="EB188" s="462"/>
      <c r="EC188" s="462"/>
      <c r="ED188" s="462"/>
      <c r="EE188" s="462"/>
      <c r="EF188" s="462"/>
      <c r="EG188" s="462"/>
      <c r="EH188" s="462"/>
      <c r="EI188" s="462"/>
      <c r="EJ188" s="462"/>
      <c r="EK188" s="462"/>
      <c r="EL188" s="462"/>
      <c r="EM188" s="462"/>
      <c r="EN188" s="462"/>
      <c r="EO188" s="462"/>
      <c r="EP188" s="462"/>
      <c r="EQ188" s="462"/>
      <c r="ER188" s="462"/>
      <c r="ES188" s="462"/>
      <c r="ET188" s="462"/>
      <c r="EU188" s="462"/>
      <c r="EV188" s="462"/>
      <c r="EW188" s="462"/>
      <c r="EX188" s="462"/>
      <c r="EY188" s="462"/>
      <c r="EZ188" s="462"/>
      <c r="FA188" s="462"/>
      <c r="FB188" s="462"/>
      <c r="FC188" s="462"/>
      <c r="FD188" s="462"/>
      <c r="FE188" s="462"/>
      <c r="FF188" s="462"/>
      <c r="FG188" s="462"/>
      <c r="FH188" s="462"/>
      <c r="FI188" s="462"/>
      <c r="FJ188" s="462"/>
      <c r="FK188" s="462"/>
      <c r="FL188" s="462"/>
      <c r="FM188" s="462"/>
      <c r="FN188" s="462"/>
      <c r="FO188" s="462"/>
      <c r="FP188" s="462"/>
      <c r="FQ188" s="462"/>
      <c r="FR188" s="462"/>
      <c r="FS188" s="462"/>
      <c r="FT188" s="462"/>
      <c r="FU188" s="462"/>
      <c r="FV188" s="462"/>
      <c r="FW188" s="462"/>
      <c r="FX188" s="462"/>
      <c r="FY188" s="462"/>
      <c r="FZ188" s="462"/>
      <c r="GA188" s="462"/>
      <c r="GB188" s="462"/>
      <c r="GC188" s="462"/>
      <c r="GD188" s="462"/>
      <c r="GE188" s="462"/>
      <c r="GF188" s="462"/>
      <c r="GG188" s="462"/>
      <c r="GH188" s="462"/>
      <c r="GI188" s="462"/>
      <c r="GJ188" s="462"/>
      <c r="GK188" s="462"/>
      <c r="GL188" s="462"/>
      <c r="GM188" s="462"/>
      <c r="GN188" s="462"/>
      <c r="GO188" s="462"/>
      <c r="GP188" s="462"/>
      <c r="GQ188" s="462"/>
      <c r="GR188" s="462"/>
      <c r="GS188" s="462"/>
      <c r="GT188" s="462"/>
      <c r="GU188" s="462"/>
      <c r="GV188" s="462"/>
      <c r="GW188" s="462"/>
      <c r="GX188" s="462"/>
      <c r="GY188" s="462"/>
      <c r="GZ188" s="462"/>
      <c r="HA188" s="462"/>
      <c r="HB188" s="462"/>
      <c r="HC188" s="462"/>
      <c r="HD188" s="462"/>
      <c r="HE188" s="462"/>
      <c r="HF188" s="462"/>
      <c r="HG188" s="462"/>
      <c r="HH188" s="462"/>
      <c r="HI188" s="462"/>
      <c r="HJ188" s="462"/>
      <c r="HK188" s="462"/>
      <c r="HL188" s="462"/>
      <c r="HM188" s="462"/>
      <c r="HN188" s="462"/>
      <c r="HO188" s="462"/>
      <c r="HP188" s="462"/>
      <c r="HQ188" s="462"/>
      <c r="HR188" s="462"/>
      <c r="HS188" s="462"/>
      <c r="HT188" s="462"/>
      <c r="HU188" s="462"/>
      <c r="HV188" s="462"/>
      <c r="HW188" s="462"/>
      <c r="HX188" s="462"/>
      <c r="HY188" s="462"/>
      <c r="HZ188" s="462"/>
      <c r="IA188" s="462"/>
      <c r="IB188" s="462"/>
      <c r="IC188" s="462"/>
      <c r="ID188" s="462"/>
      <c r="IE188" s="462"/>
      <c r="IF188" s="462"/>
      <c r="IG188" s="462"/>
      <c r="IH188" s="462"/>
      <c r="II188" s="462"/>
      <c r="IJ188" s="462"/>
      <c r="IK188" s="462"/>
      <c r="IL188" s="462"/>
      <c r="IM188" s="462"/>
      <c r="IN188" s="462"/>
      <c r="IO188" s="462"/>
      <c r="IP188" s="462"/>
      <c r="IQ188" s="462"/>
      <c r="IR188" s="462"/>
      <c r="IS188" s="462"/>
      <c r="IT188" s="462"/>
      <c r="IU188" s="462"/>
      <c r="IV188" s="462"/>
      <c r="IW188" s="462"/>
      <c r="IX188" s="462"/>
      <c r="IY188" s="462"/>
      <c r="IZ188" s="462"/>
      <c r="JA188" s="462"/>
      <c r="JB188" s="462"/>
      <c r="JC188" s="462"/>
      <c r="JD188" s="462"/>
      <c r="JE188" s="462"/>
      <c r="JF188" s="462"/>
      <c r="JG188" s="462"/>
      <c r="JH188" s="462"/>
      <c r="JI188" s="462"/>
      <c r="JJ188" s="462"/>
      <c r="JK188" s="462"/>
      <c r="JL188" s="462"/>
      <c r="JM188" s="462"/>
      <c r="JN188" s="462"/>
      <c r="JO188" s="462"/>
      <c r="JP188" s="462"/>
      <c r="JQ188" s="462"/>
      <c r="JR188" s="462"/>
      <c r="JS188" s="462"/>
      <c r="JT188" s="462"/>
      <c r="JU188" s="462"/>
      <c r="JV188" s="462"/>
      <c r="JW188" s="462"/>
      <c r="JX188" s="462"/>
      <c r="JY188" s="462"/>
      <c r="JZ188" s="462"/>
      <c r="KA188" s="462"/>
      <c r="KB188" s="462"/>
      <c r="KC188" s="462"/>
      <c r="KD188" s="462"/>
      <c r="KE188" s="462"/>
      <c r="KF188" s="462"/>
      <c r="KG188" s="462"/>
      <c r="KH188" s="462"/>
      <c r="KI188" s="462"/>
      <c r="KJ188" s="462"/>
      <c r="KK188" s="462"/>
      <c r="KL188" s="462"/>
      <c r="KM188" s="462"/>
      <c r="KN188" s="462"/>
      <c r="KO188" s="462"/>
      <c r="KP188" s="462"/>
      <c r="KQ188" s="462"/>
      <c r="KR188" s="462"/>
      <c r="KS188" s="462"/>
      <c r="KT188" s="462"/>
      <c r="KU188" s="462"/>
      <c r="KV188" s="462"/>
      <c r="KW188" s="462"/>
      <c r="KX188" s="462"/>
      <c r="KY188" s="462"/>
      <c r="KZ188" s="462"/>
      <c r="LA188" s="462"/>
      <c r="LB188" s="462"/>
      <c r="LC188" s="462"/>
      <c r="LD188" s="462"/>
      <c r="LE188" s="462"/>
      <c r="LF188" s="462"/>
      <c r="LG188" s="462"/>
      <c r="LH188" s="462"/>
      <c r="LI188" s="462"/>
      <c r="LJ188" s="462"/>
      <c r="LK188" s="462"/>
      <c r="LL188" s="462"/>
      <c r="LM188" s="462"/>
      <c r="LN188" s="462"/>
      <c r="LO188" s="462"/>
      <c r="LP188" s="462"/>
      <c r="LQ188" s="462"/>
      <c r="LR188" s="462"/>
      <c r="LS188" s="462"/>
      <c r="LT188" s="462"/>
      <c r="LU188" s="462"/>
      <c r="LV188" s="462"/>
      <c r="LW188" s="462"/>
      <c r="LX188" s="462"/>
      <c r="LY188" s="462"/>
      <c r="LZ188" s="462"/>
      <c r="MA188" s="462"/>
      <c r="MB188" s="462"/>
      <c r="MC188" s="462"/>
      <c r="MD188" s="462"/>
      <c r="ME188" s="462"/>
      <c r="MF188" s="462"/>
      <c r="MG188" s="462"/>
      <c r="MH188" s="462"/>
      <c r="MI188" s="462"/>
      <c r="MJ188" s="462"/>
      <c r="MK188" s="462"/>
      <c r="ML188" s="462"/>
      <c r="MM188" s="462"/>
      <c r="MN188" s="462"/>
      <c r="MO188" s="462"/>
      <c r="MP188" s="462"/>
      <c r="MQ188" s="462"/>
      <c r="MR188" s="462"/>
      <c r="MS188" s="462"/>
      <c r="MT188" s="462"/>
      <c r="MU188" s="462"/>
      <c r="MV188" s="462"/>
      <c r="MW188" s="462"/>
      <c r="MX188" s="462"/>
      <c r="MY188" s="462"/>
      <c r="MZ188" s="462"/>
      <c r="NA188" s="462"/>
      <c r="NB188" s="462"/>
      <c r="NC188" s="462"/>
      <c r="ND188" s="462"/>
      <c r="NE188" s="462"/>
      <c r="NF188" s="462"/>
      <c r="NG188" s="462"/>
      <c r="NH188" s="462"/>
      <c r="NI188" s="462"/>
      <c r="NJ188" s="462"/>
      <c r="NK188" s="462"/>
      <c r="NL188" s="462"/>
      <c r="NM188" s="462"/>
      <c r="NN188" s="462"/>
      <c r="NO188" s="462"/>
      <c r="NP188" s="462"/>
      <c r="NQ188" s="462"/>
      <c r="NR188" s="462"/>
      <c r="NS188" s="462"/>
      <c r="NT188" s="462"/>
      <c r="NU188" s="462"/>
      <c r="NV188" s="462"/>
      <c r="NW188" s="462"/>
      <c r="NX188" s="462"/>
      <c r="NY188" s="462"/>
      <c r="NZ188" s="462"/>
      <c r="OA188" s="462"/>
      <c r="OB188" s="462"/>
      <c r="OC188" s="462"/>
      <c r="OD188" s="462"/>
      <c r="OE188" s="462"/>
      <c r="OF188" s="462"/>
      <c r="OG188" s="462"/>
      <c r="OH188" s="462"/>
      <c r="OI188" s="462"/>
      <c r="OJ188" s="462"/>
      <c r="OK188" s="462"/>
      <c r="OL188" s="462"/>
      <c r="OM188" s="462"/>
      <c r="ON188" s="462"/>
      <c r="OO188" s="462"/>
      <c r="OP188" s="462"/>
      <c r="OQ188" s="462"/>
      <c r="OR188" s="462"/>
      <c r="OS188" s="462"/>
      <c r="OT188" s="462"/>
      <c r="OU188" s="462"/>
      <c r="OV188" s="462"/>
      <c r="OW188" s="462"/>
      <c r="OX188" s="462"/>
      <c r="OY188" s="462"/>
      <c r="OZ188" s="462"/>
      <c r="PA188" s="462"/>
      <c r="PB188" s="462"/>
      <c r="PC188" s="462"/>
      <c r="PD188" s="462"/>
      <c r="PE188" s="462"/>
      <c r="PF188" s="462"/>
      <c r="PG188" s="462"/>
      <c r="PH188" s="462"/>
      <c r="PI188" s="462"/>
      <c r="PJ188" s="462"/>
      <c r="PK188" s="462"/>
      <c r="PL188" s="462"/>
      <c r="PM188" s="462"/>
      <c r="PN188" s="462"/>
      <c r="PO188" s="462"/>
      <c r="PP188" s="462"/>
      <c r="PQ188" s="462"/>
      <c r="PR188" s="462"/>
      <c r="PS188" s="462"/>
      <c r="PT188" s="462"/>
      <c r="PU188" s="462"/>
      <c r="PV188" s="462"/>
      <c r="PW188" s="462"/>
      <c r="PX188" s="462"/>
      <c r="PY188" s="462"/>
      <c r="PZ188" s="462"/>
      <c r="QA188" s="462"/>
      <c r="QB188" s="462"/>
      <c r="QC188" s="462"/>
      <c r="QD188" s="462"/>
      <c r="QE188" s="462"/>
      <c r="QF188" s="462"/>
      <c r="QG188" s="462"/>
      <c r="QH188" s="462"/>
      <c r="QI188" s="462"/>
      <c r="QJ188" s="462"/>
      <c r="QK188" s="462"/>
      <c r="QL188" s="462"/>
      <c r="QM188" s="462"/>
      <c r="QN188" s="462"/>
      <c r="QO188" s="462"/>
      <c r="QP188" s="462"/>
      <c r="QQ188" s="462"/>
      <c r="QR188" s="462"/>
      <c r="QS188" s="462"/>
      <c r="QT188" s="462"/>
      <c r="QU188" s="462"/>
      <c r="QV188" s="462"/>
      <c r="QW188" s="462"/>
      <c r="QX188" s="462"/>
      <c r="QY188" s="462"/>
      <c r="QZ188" s="462"/>
      <c r="RA188" s="462"/>
      <c r="RB188" s="462"/>
      <c r="RC188" s="462"/>
      <c r="RD188" s="462"/>
      <c r="RE188" s="462"/>
      <c r="RF188" s="462"/>
      <c r="RG188" s="462"/>
      <c r="RH188" s="462"/>
      <c r="RI188" s="462"/>
      <c r="RJ188" s="462"/>
      <c r="RK188" s="462"/>
      <c r="RL188" s="462"/>
      <c r="RM188" s="462"/>
      <c r="RN188" s="462"/>
      <c r="RO188" s="462"/>
      <c r="RP188" s="462"/>
      <c r="RQ188" s="462"/>
      <c r="RR188" s="462"/>
      <c r="RS188" s="462"/>
      <c r="RT188" s="462"/>
      <c r="RU188" s="462"/>
      <c r="RV188" s="462"/>
      <c r="RW188" s="462"/>
      <c r="RX188" s="462"/>
      <c r="RY188" s="462"/>
      <c r="RZ188" s="462"/>
      <c r="SA188" s="462"/>
      <c r="SB188" s="462"/>
      <c r="SC188" s="462"/>
      <c r="SD188" s="462"/>
      <c r="SE188" s="462"/>
      <c r="SF188" s="462"/>
      <c r="SG188" s="462"/>
      <c r="SH188" s="462"/>
      <c r="SI188" s="462"/>
      <c r="SJ188" s="462"/>
      <c r="SK188" s="462"/>
      <c r="SL188" s="462"/>
      <c r="SM188" s="462"/>
      <c r="SN188" s="462"/>
      <c r="SO188" s="462"/>
      <c r="SP188" s="462"/>
      <c r="SQ188" s="462"/>
      <c r="SR188" s="462"/>
      <c r="SS188" s="462"/>
      <c r="ST188" s="462"/>
      <c r="SU188" s="462"/>
      <c r="SV188" s="462"/>
      <c r="SW188" s="462"/>
      <c r="SX188" s="462"/>
      <c r="SY188" s="462"/>
      <c r="SZ188" s="462"/>
      <c r="TA188" s="462"/>
      <c r="TB188" s="462"/>
      <c r="TC188" s="462"/>
      <c r="TD188" s="462"/>
      <c r="TE188" s="462"/>
      <c r="TF188" s="462"/>
      <c r="TG188" s="462"/>
      <c r="TH188" s="462"/>
      <c r="TI188" s="462"/>
      <c r="TJ188" s="462"/>
      <c r="TK188" s="462"/>
      <c r="TL188" s="462"/>
      <c r="TM188" s="462"/>
      <c r="TN188" s="462"/>
      <c r="TO188" s="462"/>
      <c r="TP188" s="462"/>
      <c r="TQ188" s="462"/>
      <c r="TR188" s="462"/>
      <c r="TS188" s="462"/>
      <c r="TT188" s="462"/>
      <c r="TU188" s="462"/>
      <c r="TV188" s="462"/>
      <c r="TW188" s="462"/>
      <c r="TX188" s="462"/>
      <c r="TY188" s="462"/>
      <c r="TZ188" s="462"/>
      <c r="UA188" s="462"/>
      <c r="UB188" s="462"/>
      <c r="UC188" s="462"/>
      <c r="UD188" s="462"/>
      <c r="UE188" s="462"/>
      <c r="UF188" s="462"/>
      <c r="UG188" s="462"/>
      <c r="UH188" s="462"/>
      <c r="UI188" s="462"/>
      <c r="UJ188" s="462"/>
      <c r="UK188" s="462"/>
      <c r="UL188" s="462"/>
      <c r="UM188" s="462"/>
      <c r="UN188" s="462"/>
      <c r="UO188" s="462"/>
      <c r="UP188" s="462"/>
      <c r="UQ188" s="462"/>
      <c r="UR188" s="462"/>
      <c r="US188" s="462"/>
      <c r="UT188" s="462"/>
      <c r="UU188" s="462"/>
      <c r="UV188" s="462"/>
      <c r="UW188" s="462"/>
      <c r="UX188" s="462"/>
      <c r="UY188" s="462"/>
      <c r="UZ188" s="462"/>
      <c r="VA188" s="462"/>
      <c r="VB188" s="462"/>
      <c r="VC188" s="462"/>
      <c r="VD188" s="462"/>
      <c r="VE188" s="462"/>
      <c r="VF188" s="462"/>
      <c r="VG188" s="462"/>
      <c r="VH188" s="462"/>
      <c r="VI188" s="462"/>
      <c r="VJ188" s="462"/>
      <c r="VK188" s="462"/>
      <c r="VL188" s="462"/>
      <c r="VM188" s="462"/>
      <c r="VN188" s="462"/>
      <c r="VO188" s="462"/>
      <c r="VP188" s="462"/>
      <c r="VQ188" s="462"/>
      <c r="VR188" s="462"/>
      <c r="VS188" s="462"/>
      <c r="VT188" s="462"/>
      <c r="VU188" s="462"/>
      <c r="VV188" s="462"/>
      <c r="VW188" s="462"/>
      <c r="VX188" s="462"/>
      <c r="VY188" s="462"/>
      <c r="VZ188" s="462"/>
      <c r="WA188" s="462"/>
      <c r="WB188" s="462"/>
      <c r="WC188" s="462"/>
      <c r="WD188" s="462"/>
      <c r="WE188" s="462"/>
      <c r="WF188" s="462"/>
      <c r="WG188" s="462"/>
      <c r="WH188" s="462"/>
      <c r="WI188" s="462"/>
      <c r="WJ188" s="462"/>
      <c r="WK188" s="462"/>
      <c r="WL188" s="462"/>
      <c r="WM188" s="462"/>
      <c r="WN188" s="462"/>
      <c r="WO188" s="462"/>
      <c r="WP188" s="462"/>
      <c r="WQ188" s="462"/>
      <c r="WR188" s="462"/>
      <c r="WS188" s="462"/>
      <c r="WT188" s="462"/>
      <c r="WU188" s="462"/>
      <c r="WV188" s="462"/>
      <c r="WW188" s="462"/>
      <c r="WX188" s="462"/>
      <c r="WY188" s="462"/>
      <c r="WZ188" s="462"/>
      <c r="XA188" s="462"/>
      <c r="XB188" s="462"/>
      <c r="XC188" s="462"/>
      <c r="XD188" s="462"/>
      <c r="XE188" s="462"/>
      <c r="XF188" s="462"/>
      <c r="XG188" s="462"/>
      <c r="XH188" s="462"/>
      <c r="XI188" s="462"/>
      <c r="XJ188" s="462"/>
      <c r="XK188" s="462"/>
      <c r="XL188" s="462"/>
      <c r="XM188" s="462"/>
      <c r="XN188" s="462"/>
      <c r="XO188" s="462"/>
      <c r="XP188" s="462"/>
      <c r="XQ188" s="462"/>
      <c r="XR188" s="462"/>
      <c r="XS188" s="462"/>
      <c r="XT188" s="462"/>
      <c r="XU188" s="462"/>
      <c r="XV188" s="462"/>
      <c r="XW188" s="462"/>
      <c r="XX188" s="462"/>
      <c r="XY188" s="462"/>
      <c r="XZ188" s="462"/>
      <c r="YA188" s="462"/>
      <c r="YB188" s="462"/>
      <c r="YC188" s="462"/>
      <c r="YD188" s="462"/>
      <c r="YE188" s="462"/>
      <c r="YF188" s="462"/>
      <c r="YG188" s="462"/>
      <c r="YH188" s="462"/>
      <c r="YI188" s="462"/>
      <c r="YJ188" s="462"/>
      <c r="YK188" s="462"/>
      <c r="YL188" s="462"/>
      <c r="YM188" s="462"/>
      <c r="YN188" s="462"/>
      <c r="YO188" s="462"/>
      <c r="YP188" s="462"/>
      <c r="YQ188" s="462"/>
      <c r="YR188" s="462"/>
      <c r="YS188" s="462"/>
      <c r="YT188" s="462"/>
      <c r="YU188" s="462"/>
      <c r="YV188" s="462"/>
      <c r="YW188" s="462"/>
      <c r="YX188" s="462"/>
      <c r="YY188" s="462"/>
      <c r="YZ188" s="462"/>
      <c r="ZA188" s="462"/>
      <c r="ZB188" s="462"/>
      <c r="ZC188" s="462"/>
      <c r="ZD188" s="462"/>
      <c r="ZE188" s="462"/>
      <c r="ZF188" s="462"/>
      <c r="ZG188" s="462"/>
      <c r="ZH188" s="462"/>
      <c r="ZI188" s="462"/>
      <c r="ZJ188" s="462"/>
      <c r="ZK188" s="462"/>
      <c r="ZL188" s="462"/>
      <c r="ZM188" s="462"/>
      <c r="ZN188" s="462"/>
      <c r="ZO188" s="462"/>
      <c r="ZP188" s="462"/>
      <c r="ZQ188" s="462"/>
      <c r="ZR188" s="462"/>
      <c r="ZS188" s="462"/>
      <c r="ZT188" s="462"/>
      <c r="ZU188" s="462"/>
      <c r="ZV188" s="462"/>
      <c r="ZW188" s="462"/>
      <c r="ZX188" s="462"/>
      <c r="ZY188" s="462"/>
      <c r="ZZ188" s="462"/>
      <c r="AAA188" s="462"/>
      <c r="AAB188" s="462"/>
      <c r="AAC188" s="462"/>
      <c r="AAD188" s="462"/>
      <c r="AAE188" s="462"/>
      <c r="AAF188" s="462"/>
      <c r="AAG188" s="462"/>
      <c r="AAH188" s="462"/>
      <c r="AAI188" s="462"/>
      <c r="AAJ188" s="462"/>
      <c r="AAK188" s="462"/>
      <c r="AAL188" s="462"/>
      <c r="AAM188" s="462"/>
      <c r="AAN188" s="462"/>
      <c r="AAO188" s="462"/>
      <c r="AAP188" s="462"/>
      <c r="AAQ188" s="462"/>
      <c r="AAR188" s="462"/>
      <c r="AAS188" s="462"/>
      <c r="AAT188" s="462"/>
      <c r="AAU188" s="462"/>
      <c r="AAV188" s="462"/>
      <c r="AAW188" s="462"/>
      <c r="AAX188" s="462"/>
      <c r="AAY188" s="462"/>
      <c r="AAZ188" s="462"/>
      <c r="ABA188" s="462"/>
      <c r="ABB188" s="462"/>
      <c r="ABC188" s="462"/>
      <c r="ABD188" s="462"/>
      <c r="ABE188" s="462"/>
      <c r="ABF188" s="462"/>
      <c r="ABG188" s="462"/>
      <c r="ABH188" s="462"/>
      <c r="ABI188" s="462"/>
      <c r="ABJ188" s="462"/>
      <c r="ABK188" s="462"/>
      <c r="ABL188" s="462"/>
      <c r="ABM188" s="462"/>
      <c r="ABN188" s="462"/>
      <c r="ABO188" s="462"/>
      <c r="ABP188" s="462"/>
      <c r="ABQ188" s="462"/>
      <c r="ABR188" s="462"/>
      <c r="ABS188" s="462"/>
      <c r="ABT188" s="462"/>
      <c r="ABU188" s="462"/>
      <c r="ABV188" s="462"/>
      <c r="ABW188" s="462"/>
      <c r="ABX188" s="462"/>
      <c r="ABY188" s="462"/>
      <c r="ABZ188" s="462"/>
      <c r="ACA188" s="462"/>
      <c r="ACB188" s="462"/>
      <c r="ACC188" s="462"/>
      <c r="ACD188" s="462"/>
      <c r="ACE188" s="462"/>
      <c r="ACF188" s="462"/>
      <c r="ACG188" s="462"/>
      <c r="ACH188" s="462"/>
      <c r="ACI188" s="462"/>
      <c r="ACJ188" s="462"/>
      <c r="ACK188" s="462"/>
      <c r="ACL188" s="462"/>
      <c r="ACM188" s="462"/>
      <c r="ACN188" s="462"/>
      <c r="ACO188" s="462"/>
      <c r="ACP188" s="462"/>
      <c r="ACQ188" s="462"/>
      <c r="ACR188" s="462"/>
      <c r="ACS188" s="462"/>
      <c r="ACT188" s="462"/>
      <c r="ACU188" s="462"/>
      <c r="ACV188" s="462"/>
      <c r="ACW188" s="462"/>
      <c r="ACX188" s="462"/>
      <c r="ACY188" s="462"/>
      <c r="ACZ188" s="462"/>
      <c r="ADA188" s="462"/>
      <c r="ADB188" s="462"/>
      <c r="ADC188" s="462"/>
      <c r="ADD188" s="462"/>
      <c r="ADE188" s="462"/>
      <c r="ADF188" s="462"/>
      <c r="ADG188" s="462"/>
      <c r="ADH188" s="462"/>
      <c r="ADI188" s="462"/>
      <c r="ADJ188" s="462"/>
      <c r="ADK188" s="462"/>
      <c r="ADL188" s="462"/>
      <c r="ADM188" s="462"/>
      <c r="ADN188" s="462"/>
      <c r="ADO188" s="462"/>
      <c r="ADP188" s="462"/>
      <c r="ADQ188" s="462"/>
      <c r="ADR188" s="462"/>
      <c r="ADS188" s="462"/>
      <c r="ADT188" s="462"/>
      <c r="ADU188" s="462"/>
      <c r="ADV188" s="462"/>
      <c r="ADW188" s="462"/>
      <c r="ADX188" s="462"/>
      <c r="ADY188" s="462"/>
      <c r="ADZ188" s="462"/>
      <c r="AEA188" s="462"/>
      <c r="AEB188" s="462"/>
      <c r="AEC188" s="462"/>
      <c r="AED188" s="462"/>
      <c r="AEE188" s="462"/>
      <c r="AEF188" s="462"/>
      <c r="AEG188" s="462"/>
      <c r="AEH188" s="462"/>
      <c r="AEI188" s="462"/>
      <c r="AEJ188" s="462"/>
      <c r="AEK188" s="462"/>
      <c r="AEL188" s="462"/>
      <c r="AEM188" s="462"/>
      <c r="AEN188" s="462"/>
      <c r="AEO188" s="462"/>
      <c r="AEP188" s="462"/>
      <c r="AEQ188" s="462"/>
      <c r="AER188" s="462"/>
      <c r="AES188" s="462"/>
      <c r="AET188" s="462"/>
      <c r="AEU188" s="462"/>
      <c r="AEV188" s="462"/>
      <c r="AEW188" s="462"/>
      <c r="AEX188" s="462"/>
      <c r="AEY188" s="462"/>
      <c r="AEZ188" s="462"/>
      <c r="AFA188" s="462"/>
      <c r="AFB188" s="462"/>
      <c r="AFC188" s="462"/>
      <c r="AFD188" s="462"/>
      <c r="AFE188" s="462"/>
      <c r="AFF188" s="462"/>
      <c r="AFG188" s="462"/>
      <c r="AFH188" s="462"/>
      <c r="AFI188" s="462"/>
      <c r="AFJ188" s="462"/>
      <c r="AFK188" s="462"/>
      <c r="AFL188" s="462"/>
      <c r="AFM188" s="462"/>
      <c r="AFN188" s="462"/>
      <c r="AFO188" s="462"/>
      <c r="AFP188" s="462"/>
      <c r="AFQ188" s="462"/>
      <c r="AFR188" s="462"/>
      <c r="AFS188" s="462"/>
      <c r="AFT188" s="462"/>
      <c r="AFU188" s="462"/>
    </row>
    <row r="189" spans="1:853" s="477" customFormat="1">
      <c r="A189" s="460"/>
      <c r="B189" s="460"/>
      <c r="C189" s="460"/>
      <c r="D189" s="460"/>
      <c r="E189" s="453"/>
      <c r="F189" s="453"/>
      <c r="G189" s="453"/>
      <c r="H189" s="453"/>
      <c r="I189" s="453"/>
      <c r="J189" s="453"/>
      <c r="K189" s="453"/>
      <c r="L189" s="453"/>
      <c r="M189" s="453"/>
      <c r="N189" s="453"/>
      <c r="O189" s="453"/>
      <c r="P189" s="453"/>
      <c r="Q189" s="453"/>
      <c r="R189" s="453"/>
      <c r="S189" s="453"/>
      <c r="T189" s="453"/>
      <c r="U189" s="453"/>
      <c r="V189" s="453"/>
      <c r="W189" s="453"/>
      <c r="X189" s="453"/>
      <c r="Y189" s="453"/>
      <c r="Z189" s="453"/>
      <c r="AA189" s="453"/>
      <c r="AB189" s="453"/>
      <c r="AC189" s="453"/>
      <c r="AD189" s="453"/>
      <c r="AE189" s="453"/>
      <c r="AF189" s="453"/>
      <c r="AG189" s="453"/>
      <c r="AH189" s="453"/>
      <c r="AI189" s="453"/>
      <c r="AJ189" s="453"/>
      <c r="AK189" s="453"/>
      <c r="AL189" s="453"/>
      <c r="AM189" s="453"/>
      <c r="AN189" s="453"/>
      <c r="AO189" s="453"/>
      <c r="AP189" s="453"/>
      <c r="AQ189" s="453"/>
      <c r="AR189" s="453"/>
      <c r="AS189" s="453"/>
      <c r="AT189" s="453"/>
      <c r="AU189" s="453"/>
      <c r="AV189" s="453"/>
      <c r="AW189" s="453"/>
      <c r="AX189" s="453"/>
      <c r="AY189" s="453"/>
      <c r="AZ189" s="453"/>
      <c r="BA189" s="453"/>
      <c r="BB189" s="453"/>
      <c r="BC189" s="453"/>
      <c r="BD189" s="453"/>
      <c r="BE189" s="453"/>
      <c r="BF189" s="453"/>
      <c r="BG189" s="453"/>
      <c r="BH189" s="453"/>
      <c r="BI189" s="453"/>
      <c r="BJ189" s="453"/>
      <c r="BK189" s="453"/>
      <c r="BL189" s="453"/>
      <c r="BM189" s="453"/>
      <c r="BN189" s="453"/>
      <c r="BO189" s="462"/>
      <c r="BP189" s="462"/>
      <c r="BQ189" s="462"/>
      <c r="BR189" s="462"/>
      <c r="BS189" s="462"/>
      <c r="BT189" s="462"/>
      <c r="BU189" s="462"/>
      <c r="BV189" s="462"/>
      <c r="BW189" s="462"/>
      <c r="BX189" s="462"/>
      <c r="BY189" s="462"/>
      <c r="BZ189" s="462"/>
      <c r="CA189" s="462"/>
      <c r="CB189" s="462"/>
      <c r="CC189" s="462"/>
      <c r="CD189" s="462"/>
      <c r="CE189" s="462"/>
      <c r="CF189" s="462"/>
      <c r="CG189" s="462"/>
      <c r="CH189" s="462"/>
      <c r="CI189" s="462"/>
      <c r="CJ189" s="462"/>
      <c r="CK189" s="462"/>
      <c r="CL189" s="462"/>
      <c r="CM189" s="462"/>
      <c r="CN189" s="462"/>
      <c r="CO189" s="462"/>
      <c r="CP189" s="462"/>
      <c r="CQ189" s="462"/>
      <c r="CR189" s="462"/>
      <c r="CS189" s="462"/>
      <c r="CT189" s="462"/>
      <c r="CU189" s="462"/>
      <c r="CV189" s="462"/>
      <c r="CW189" s="462"/>
      <c r="CX189" s="462"/>
      <c r="CY189" s="462"/>
      <c r="CZ189" s="462"/>
      <c r="DA189" s="462"/>
      <c r="DB189" s="462"/>
      <c r="DC189" s="462"/>
      <c r="DD189" s="462"/>
      <c r="DE189" s="462"/>
      <c r="DF189" s="462"/>
      <c r="DG189" s="462"/>
      <c r="DH189" s="462"/>
      <c r="DI189" s="462"/>
      <c r="DJ189" s="462"/>
      <c r="DK189" s="462"/>
      <c r="DL189" s="462"/>
      <c r="DM189" s="462"/>
      <c r="DN189" s="462"/>
      <c r="DO189" s="462"/>
      <c r="DP189" s="462"/>
      <c r="DQ189" s="462"/>
      <c r="DR189" s="462"/>
      <c r="DS189" s="462"/>
      <c r="DT189" s="462"/>
      <c r="DU189" s="462"/>
      <c r="DV189" s="462"/>
      <c r="DW189" s="462"/>
      <c r="DX189" s="462"/>
      <c r="DY189" s="462"/>
      <c r="DZ189" s="462"/>
      <c r="EA189" s="462"/>
      <c r="EB189" s="462"/>
      <c r="EC189" s="462"/>
      <c r="ED189" s="462"/>
      <c r="EE189" s="462"/>
      <c r="EF189" s="462"/>
      <c r="EG189" s="462"/>
      <c r="EH189" s="462"/>
      <c r="EI189" s="462"/>
      <c r="EJ189" s="462"/>
      <c r="EK189" s="462"/>
      <c r="EL189" s="462"/>
      <c r="EM189" s="462"/>
      <c r="EN189" s="462"/>
      <c r="EO189" s="462"/>
      <c r="EP189" s="462"/>
      <c r="EQ189" s="462"/>
      <c r="ER189" s="462"/>
      <c r="ES189" s="462"/>
      <c r="ET189" s="462"/>
      <c r="EU189" s="462"/>
      <c r="EV189" s="462"/>
      <c r="EW189" s="462"/>
      <c r="EX189" s="462"/>
      <c r="EY189" s="462"/>
      <c r="EZ189" s="462"/>
      <c r="FA189" s="462"/>
      <c r="FB189" s="462"/>
      <c r="FC189" s="462"/>
      <c r="FD189" s="462"/>
      <c r="FE189" s="462"/>
      <c r="FF189" s="462"/>
      <c r="FG189" s="462"/>
      <c r="FH189" s="462"/>
      <c r="FI189" s="462"/>
      <c r="FJ189" s="462"/>
      <c r="FK189" s="462"/>
      <c r="FL189" s="462"/>
      <c r="FM189" s="462"/>
      <c r="FN189" s="462"/>
      <c r="FO189" s="462"/>
      <c r="FP189" s="462"/>
      <c r="FQ189" s="462"/>
      <c r="FR189" s="462"/>
      <c r="FS189" s="462"/>
      <c r="FT189" s="462"/>
      <c r="FU189" s="462"/>
      <c r="FV189" s="462"/>
      <c r="FW189" s="462"/>
      <c r="FX189" s="462"/>
      <c r="FY189" s="462"/>
      <c r="FZ189" s="462"/>
      <c r="GA189" s="462"/>
      <c r="GB189" s="462"/>
      <c r="GC189" s="462"/>
      <c r="GD189" s="462"/>
      <c r="GE189" s="462"/>
      <c r="GF189" s="462"/>
      <c r="GG189" s="462"/>
      <c r="GH189" s="462"/>
      <c r="GI189" s="462"/>
      <c r="GJ189" s="462"/>
      <c r="GK189" s="462"/>
      <c r="GL189" s="462"/>
      <c r="GM189" s="462"/>
      <c r="GN189" s="462"/>
      <c r="GO189" s="462"/>
      <c r="GP189" s="462"/>
      <c r="GQ189" s="462"/>
      <c r="GR189" s="462"/>
      <c r="GS189" s="462"/>
      <c r="GT189" s="462"/>
      <c r="GU189" s="462"/>
      <c r="GV189" s="462"/>
      <c r="GW189" s="462"/>
      <c r="GX189" s="462"/>
      <c r="GY189" s="462"/>
      <c r="GZ189" s="462"/>
      <c r="HA189" s="462"/>
      <c r="HB189" s="462"/>
      <c r="HC189" s="462"/>
      <c r="HD189" s="462"/>
      <c r="HE189" s="462"/>
      <c r="HF189" s="462"/>
      <c r="HG189" s="462"/>
      <c r="HH189" s="462"/>
      <c r="HI189" s="462"/>
      <c r="HJ189" s="462"/>
      <c r="HK189" s="462"/>
      <c r="HL189" s="462"/>
      <c r="HM189" s="462"/>
      <c r="HN189" s="462"/>
      <c r="HO189" s="462"/>
      <c r="HP189" s="462"/>
      <c r="HQ189" s="462"/>
      <c r="HR189" s="462"/>
      <c r="HS189" s="462"/>
      <c r="HT189" s="462"/>
      <c r="HU189" s="462"/>
      <c r="HV189" s="462"/>
      <c r="HW189" s="462"/>
      <c r="HX189" s="462"/>
      <c r="HY189" s="462"/>
      <c r="HZ189" s="462"/>
      <c r="IA189" s="462"/>
      <c r="IB189" s="462"/>
      <c r="IC189" s="462"/>
      <c r="ID189" s="462"/>
      <c r="IE189" s="462"/>
      <c r="IF189" s="462"/>
      <c r="IG189" s="462"/>
      <c r="IH189" s="462"/>
      <c r="II189" s="462"/>
      <c r="IJ189" s="462"/>
      <c r="IK189" s="462"/>
      <c r="IL189" s="462"/>
      <c r="IM189" s="462"/>
      <c r="IN189" s="462"/>
      <c r="IO189" s="462"/>
      <c r="IP189" s="462"/>
      <c r="IQ189" s="462"/>
      <c r="IR189" s="462"/>
      <c r="IS189" s="462"/>
      <c r="IT189" s="462"/>
      <c r="IU189" s="462"/>
      <c r="IV189" s="462"/>
      <c r="IW189" s="462"/>
      <c r="IX189" s="462"/>
      <c r="IY189" s="462"/>
      <c r="IZ189" s="462"/>
      <c r="JA189" s="462"/>
      <c r="JB189" s="462"/>
      <c r="JC189" s="462"/>
      <c r="JD189" s="462"/>
      <c r="JE189" s="462"/>
      <c r="JF189" s="462"/>
      <c r="JG189" s="462"/>
      <c r="JH189" s="462"/>
      <c r="JI189" s="462"/>
      <c r="JJ189" s="462"/>
      <c r="JK189" s="462"/>
      <c r="JL189" s="462"/>
      <c r="JM189" s="462"/>
      <c r="JN189" s="462"/>
      <c r="JO189" s="462"/>
      <c r="JP189" s="462"/>
      <c r="JQ189" s="462"/>
      <c r="JR189" s="462"/>
      <c r="JS189" s="462"/>
      <c r="JT189" s="462"/>
      <c r="JU189" s="462"/>
      <c r="JV189" s="462"/>
      <c r="JW189" s="462"/>
      <c r="JX189" s="462"/>
      <c r="JY189" s="462"/>
      <c r="JZ189" s="462"/>
      <c r="KA189" s="462"/>
      <c r="KB189" s="462"/>
      <c r="KC189" s="462"/>
      <c r="KD189" s="462"/>
      <c r="KE189" s="462"/>
      <c r="KF189" s="462"/>
      <c r="KG189" s="462"/>
      <c r="KH189" s="462"/>
      <c r="KI189" s="462"/>
      <c r="KJ189" s="462"/>
      <c r="KK189" s="462"/>
      <c r="KL189" s="462"/>
      <c r="KM189" s="462"/>
      <c r="KN189" s="462"/>
      <c r="KO189" s="462"/>
      <c r="KP189" s="462"/>
      <c r="KQ189" s="462"/>
      <c r="KR189" s="462"/>
      <c r="KS189" s="462"/>
      <c r="KT189" s="462"/>
      <c r="KU189" s="462"/>
      <c r="KV189" s="462"/>
      <c r="KW189" s="462"/>
      <c r="KX189" s="462"/>
      <c r="KY189" s="462"/>
      <c r="KZ189" s="462"/>
      <c r="LA189" s="462"/>
      <c r="LB189" s="462"/>
      <c r="LC189" s="462"/>
      <c r="LD189" s="462"/>
      <c r="LE189" s="462"/>
      <c r="LF189" s="462"/>
      <c r="LG189" s="462"/>
      <c r="LH189" s="462"/>
      <c r="LI189" s="462"/>
      <c r="LJ189" s="462"/>
      <c r="LK189" s="462"/>
      <c r="LL189" s="462"/>
      <c r="LM189" s="462"/>
      <c r="LN189" s="462"/>
      <c r="LO189" s="462"/>
      <c r="LP189" s="462"/>
      <c r="LQ189" s="462"/>
      <c r="LR189" s="462"/>
      <c r="LS189" s="462"/>
      <c r="LT189" s="462"/>
      <c r="LU189" s="462"/>
      <c r="LV189" s="462"/>
      <c r="LW189" s="462"/>
      <c r="LX189" s="462"/>
      <c r="LY189" s="462"/>
      <c r="LZ189" s="462"/>
      <c r="MA189" s="462"/>
      <c r="MB189" s="462"/>
      <c r="MC189" s="462"/>
      <c r="MD189" s="462"/>
      <c r="ME189" s="462"/>
      <c r="MF189" s="462"/>
      <c r="MG189" s="462"/>
      <c r="MH189" s="462"/>
      <c r="MI189" s="462"/>
      <c r="MJ189" s="462"/>
      <c r="MK189" s="462"/>
      <c r="ML189" s="462"/>
      <c r="MM189" s="462"/>
      <c r="MN189" s="462"/>
      <c r="MO189" s="462"/>
      <c r="MP189" s="462"/>
      <c r="MQ189" s="462"/>
      <c r="MR189" s="462"/>
      <c r="MS189" s="462"/>
      <c r="MT189" s="462"/>
      <c r="MU189" s="462"/>
      <c r="MV189" s="462"/>
      <c r="MW189" s="462"/>
      <c r="MX189" s="462"/>
      <c r="MY189" s="462"/>
      <c r="MZ189" s="462"/>
      <c r="NA189" s="462"/>
      <c r="NB189" s="462"/>
      <c r="NC189" s="462"/>
      <c r="ND189" s="462"/>
      <c r="NE189" s="462"/>
      <c r="NF189" s="462"/>
      <c r="NG189" s="462"/>
      <c r="NH189" s="462"/>
      <c r="NI189" s="462"/>
      <c r="NJ189" s="462"/>
      <c r="NK189" s="462"/>
      <c r="NL189" s="462"/>
      <c r="NM189" s="462"/>
      <c r="NN189" s="462"/>
      <c r="NO189" s="462"/>
      <c r="NP189" s="462"/>
      <c r="NQ189" s="462"/>
      <c r="NR189" s="462"/>
      <c r="NS189" s="462"/>
      <c r="NT189" s="462"/>
      <c r="NU189" s="462"/>
      <c r="NV189" s="462"/>
      <c r="NW189" s="462"/>
      <c r="NX189" s="462"/>
      <c r="NY189" s="462"/>
      <c r="NZ189" s="462"/>
      <c r="OA189" s="462"/>
      <c r="OB189" s="462"/>
      <c r="OC189" s="462"/>
      <c r="OD189" s="462"/>
      <c r="OE189" s="462"/>
      <c r="OF189" s="462"/>
      <c r="OG189" s="462"/>
      <c r="OH189" s="462"/>
      <c r="OI189" s="462"/>
      <c r="OJ189" s="462"/>
      <c r="OK189" s="462"/>
      <c r="OL189" s="462"/>
      <c r="OM189" s="462"/>
      <c r="ON189" s="462"/>
      <c r="OO189" s="462"/>
      <c r="OP189" s="462"/>
      <c r="OQ189" s="462"/>
      <c r="OR189" s="462"/>
      <c r="OS189" s="462"/>
      <c r="OT189" s="462"/>
      <c r="OU189" s="462"/>
      <c r="OV189" s="462"/>
      <c r="OW189" s="462"/>
      <c r="OX189" s="462"/>
      <c r="OY189" s="462"/>
      <c r="OZ189" s="462"/>
      <c r="PA189" s="462"/>
      <c r="PB189" s="462"/>
      <c r="PC189" s="462"/>
      <c r="PD189" s="462"/>
      <c r="PE189" s="462"/>
      <c r="PF189" s="462"/>
      <c r="PG189" s="462"/>
      <c r="PH189" s="462"/>
      <c r="PI189" s="462"/>
      <c r="PJ189" s="462"/>
      <c r="PK189" s="462"/>
      <c r="PL189" s="462"/>
      <c r="PM189" s="462"/>
      <c r="PN189" s="462"/>
      <c r="PO189" s="462"/>
      <c r="PP189" s="462"/>
      <c r="PQ189" s="462"/>
      <c r="PR189" s="462"/>
      <c r="PS189" s="462"/>
      <c r="PT189" s="462"/>
      <c r="PU189" s="462"/>
      <c r="PV189" s="462"/>
      <c r="PW189" s="462"/>
      <c r="PX189" s="462"/>
      <c r="PY189" s="462"/>
      <c r="PZ189" s="462"/>
      <c r="QA189" s="462"/>
      <c r="QB189" s="462"/>
      <c r="QC189" s="462"/>
      <c r="QD189" s="462"/>
      <c r="QE189" s="462"/>
      <c r="QF189" s="462"/>
      <c r="QG189" s="462"/>
      <c r="QH189" s="462"/>
      <c r="QI189" s="462"/>
      <c r="QJ189" s="462"/>
      <c r="QK189" s="462"/>
      <c r="QL189" s="462"/>
      <c r="QM189" s="462"/>
      <c r="QN189" s="462"/>
      <c r="QO189" s="462"/>
      <c r="QP189" s="462"/>
      <c r="QQ189" s="462"/>
      <c r="QR189" s="462"/>
      <c r="QS189" s="462"/>
      <c r="QT189" s="462"/>
      <c r="QU189" s="462"/>
      <c r="QV189" s="462"/>
      <c r="QW189" s="462"/>
      <c r="QX189" s="462"/>
      <c r="QY189" s="462"/>
      <c r="QZ189" s="462"/>
      <c r="RA189" s="462"/>
      <c r="RB189" s="462"/>
      <c r="RC189" s="462"/>
      <c r="RD189" s="462"/>
      <c r="RE189" s="462"/>
      <c r="RF189" s="462"/>
      <c r="RG189" s="462"/>
      <c r="RH189" s="462"/>
      <c r="RI189" s="462"/>
      <c r="RJ189" s="462"/>
      <c r="RK189" s="462"/>
      <c r="RL189" s="462"/>
      <c r="RM189" s="462"/>
      <c r="RN189" s="462"/>
      <c r="RO189" s="462"/>
      <c r="RP189" s="462"/>
      <c r="RQ189" s="462"/>
      <c r="RR189" s="462"/>
      <c r="RS189" s="462"/>
      <c r="RT189" s="462"/>
      <c r="RU189" s="462"/>
      <c r="RV189" s="462"/>
      <c r="RW189" s="462"/>
      <c r="RX189" s="462"/>
      <c r="RY189" s="462"/>
      <c r="RZ189" s="462"/>
      <c r="SA189" s="462"/>
      <c r="SB189" s="462"/>
      <c r="SC189" s="462"/>
      <c r="SD189" s="462"/>
      <c r="SE189" s="462"/>
      <c r="SF189" s="462"/>
      <c r="SG189" s="462"/>
      <c r="SH189" s="462"/>
      <c r="SI189" s="462"/>
      <c r="SJ189" s="462"/>
      <c r="SK189" s="462"/>
      <c r="SL189" s="462"/>
      <c r="SM189" s="462"/>
      <c r="SN189" s="462"/>
      <c r="SO189" s="462"/>
      <c r="SP189" s="462"/>
      <c r="SQ189" s="462"/>
      <c r="SR189" s="462"/>
      <c r="SS189" s="462"/>
      <c r="ST189" s="462"/>
      <c r="SU189" s="462"/>
      <c r="SV189" s="462"/>
      <c r="SW189" s="462"/>
      <c r="SX189" s="462"/>
      <c r="SY189" s="462"/>
      <c r="SZ189" s="462"/>
      <c r="TA189" s="462"/>
      <c r="TB189" s="462"/>
      <c r="TC189" s="462"/>
      <c r="TD189" s="462"/>
      <c r="TE189" s="462"/>
      <c r="TF189" s="462"/>
      <c r="TG189" s="462"/>
      <c r="TH189" s="462"/>
      <c r="TI189" s="462"/>
      <c r="TJ189" s="462"/>
      <c r="TK189" s="462"/>
      <c r="TL189" s="462"/>
      <c r="TM189" s="462"/>
      <c r="TN189" s="462"/>
      <c r="TO189" s="462"/>
      <c r="TP189" s="462"/>
      <c r="TQ189" s="462"/>
      <c r="TR189" s="462"/>
      <c r="TS189" s="462"/>
      <c r="TT189" s="462"/>
      <c r="TU189" s="462"/>
      <c r="TV189" s="462"/>
      <c r="TW189" s="462"/>
      <c r="TX189" s="462"/>
      <c r="TY189" s="462"/>
      <c r="TZ189" s="462"/>
      <c r="UA189" s="462"/>
      <c r="UB189" s="462"/>
      <c r="UC189" s="462"/>
      <c r="UD189" s="462"/>
      <c r="UE189" s="462"/>
      <c r="UF189" s="462"/>
      <c r="UG189" s="462"/>
      <c r="UH189" s="462"/>
      <c r="UI189" s="462"/>
      <c r="UJ189" s="462"/>
      <c r="UK189" s="462"/>
      <c r="UL189" s="462"/>
      <c r="UM189" s="462"/>
      <c r="UN189" s="462"/>
      <c r="UO189" s="462"/>
      <c r="UP189" s="462"/>
      <c r="UQ189" s="462"/>
      <c r="UR189" s="462"/>
      <c r="US189" s="462"/>
      <c r="UT189" s="462"/>
      <c r="UU189" s="462"/>
      <c r="UV189" s="462"/>
      <c r="UW189" s="462"/>
      <c r="UX189" s="462"/>
      <c r="UY189" s="462"/>
      <c r="UZ189" s="462"/>
      <c r="VA189" s="462"/>
      <c r="VB189" s="462"/>
      <c r="VC189" s="462"/>
      <c r="VD189" s="462"/>
      <c r="VE189" s="462"/>
      <c r="VF189" s="462"/>
      <c r="VG189" s="462"/>
      <c r="VH189" s="462"/>
      <c r="VI189" s="462"/>
      <c r="VJ189" s="462"/>
      <c r="VK189" s="462"/>
      <c r="VL189" s="462"/>
      <c r="VM189" s="462"/>
      <c r="VN189" s="462"/>
      <c r="VO189" s="462"/>
      <c r="VP189" s="462"/>
      <c r="VQ189" s="462"/>
      <c r="VR189" s="462"/>
      <c r="VS189" s="462"/>
      <c r="VT189" s="462"/>
      <c r="VU189" s="462"/>
      <c r="VV189" s="462"/>
      <c r="VW189" s="462"/>
      <c r="VX189" s="462"/>
      <c r="VY189" s="462"/>
      <c r="VZ189" s="462"/>
      <c r="WA189" s="462"/>
      <c r="WB189" s="462"/>
      <c r="WC189" s="462"/>
      <c r="WD189" s="462"/>
      <c r="WE189" s="462"/>
      <c r="WF189" s="462"/>
      <c r="WG189" s="462"/>
      <c r="WH189" s="462"/>
      <c r="WI189" s="462"/>
      <c r="WJ189" s="462"/>
      <c r="WK189" s="462"/>
      <c r="WL189" s="462"/>
      <c r="WM189" s="462"/>
      <c r="WN189" s="462"/>
      <c r="WO189" s="462"/>
      <c r="WP189" s="462"/>
      <c r="WQ189" s="462"/>
      <c r="WR189" s="462"/>
      <c r="WS189" s="462"/>
      <c r="WT189" s="462"/>
      <c r="WU189" s="462"/>
      <c r="WV189" s="462"/>
      <c r="WW189" s="462"/>
      <c r="WX189" s="462"/>
      <c r="WY189" s="462"/>
      <c r="WZ189" s="462"/>
      <c r="XA189" s="462"/>
      <c r="XB189" s="462"/>
      <c r="XC189" s="462"/>
      <c r="XD189" s="462"/>
      <c r="XE189" s="462"/>
      <c r="XF189" s="462"/>
      <c r="XG189" s="462"/>
      <c r="XH189" s="462"/>
      <c r="XI189" s="462"/>
      <c r="XJ189" s="462"/>
      <c r="XK189" s="462"/>
      <c r="XL189" s="462"/>
      <c r="XM189" s="462"/>
      <c r="XN189" s="462"/>
      <c r="XO189" s="462"/>
      <c r="XP189" s="462"/>
      <c r="XQ189" s="462"/>
      <c r="XR189" s="462"/>
      <c r="XS189" s="462"/>
      <c r="XT189" s="462"/>
      <c r="XU189" s="462"/>
      <c r="XV189" s="462"/>
      <c r="XW189" s="462"/>
      <c r="XX189" s="462"/>
      <c r="XY189" s="462"/>
      <c r="XZ189" s="462"/>
      <c r="YA189" s="462"/>
      <c r="YB189" s="462"/>
      <c r="YC189" s="462"/>
      <c r="YD189" s="462"/>
      <c r="YE189" s="462"/>
      <c r="YF189" s="462"/>
      <c r="YG189" s="462"/>
      <c r="YH189" s="462"/>
      <c r="YI189" s="462"/>
      <c r="YJ189" s="462"/>
      <c r="YK189" s="462"/>
      <c r="YL189" s="462"/>
      <c r="YM189" s="462"/>
      <c r="YN189" s="462"/>
      <c r="YO189" s="462"/>
      <c r="YP189" s="462"/>
      <c r="YQ189" s="462"/>
      <c r="YR189" s="462"/>
      <c r="YS189" s="462"/>
      <c r="YT189" s="462"/>
      <c r="YU189" s="462"/>
      <c r="YV189" s="462"/>
      <c r="YW189" s="462"/>
      <c r="YX189" s="462"/>
      <c r="YY189" s="462"/>
      <c r="YZ189" s="462"/>
      <c r="ZA189" s="462"/>
      <c r="ZB189" s="462"/>
      <c r="ZC189" s="462"/>
      <c r="ZD189" s="462"/>
      <c r="ZE189" s="462"/>
      <c r="ZF189" s="462"/>
      <c r="ZG189" s="462"/>
      <c r="ZH189" s="462"/>
      <c r="ZI189" s="462"/>
      <c r="ZJ189" s="462"/>
      <c r="ZK189" s="462"/>
      <c r="ZL189" s="462"/>
      <c r="ZM189" s="462"/>
      <c r="ZN189" s="462"/>
      <c r="ZO189" s="462"/>
      <c r="ZP189" s="462"/>
      <c r="ZQ189" s="462"/>
      <c r="ZR189" s="462"/>
      <c r="ZS189" s="462"/>
      <c r="ZT189" s="462"/>
      <c r="ZU189" s="462"/>
      <c r="ZV189" s="462"/>
      <c r="ZW189" s="462"/>
      <c r="ZX189" s="462"/>
      <c r="ZY189" s="462"/>
      <c r="ZZ189" s="462"/>
      <c r="AAA189" s="462"/>
      <c r="AAB189" s="462"/>
      <c r="AAC189" s="462"/>
      <c r="AAD189" s="462"/>
      <c r="AAE189" s="462"/>
      <c r="AAF189" s="462"/>
      <c r="AAG189" s="462"/>
      <c r="AAH189" s="462"/>
      <c r="AAI189" s="462"/>
      <c r="AAJ189" s="462"/>
      <c r="AAK189" s="462"/>
      <c r="AAL189" s="462"/>
      <c r="AAM189" s="462"/>
      <c r="AAN189" s="462"/>
      <c r="AAO189" s="462"/>
      <c r="AAP189" s="462"/>
      <c r="AAQ189" s="462"/>
      <c r="AAR189" s="462"/>
      <c r="AAS189" s="462"/>
      <c r="AAT189" s="462"/>
      <c r="AAU189" s="462"/>
      <c r="AAV189" s="462"/>
      <c r="AAW189" s="462"/>
      <c r="AAX189" s="462"/>
      <c r="AAY189" s="462"/>
      <c r="AAZ189" s="462"/>
      <c r="ABA189" s="462"/>
      <c r="ABB189" s="462"/>
      <c r="ABC189" s="462"/>
      <c r="ABD189" s="462"/>
      <c r="ABE189" s="462"/>
      <c r="ABF189" s="462"/>
      <c r="ABG189" s="462"/>
      <c r="ABH189" s="462"/>
      <c r="ABI189" s="462"/>
      <c r="ABJ189" s="462"/>
      <c r="ABK189" s="462"/>
      <c r="ABL189" s="462"/>
      <c r="ABM189" s="462"/>
      <c r="ABN189" s="462"/>
      <c r="ABO189" s="462"/>
      <c r="ABP189" s="462"/>
      <c r="ABQ189" s="462"/>
      <c r="ABR189" s="462"/>
      <c r="ABS189" s="462"/>
      <c r="ABT189" s="462"/>
      <c r="ABU189" s="462"/>
      <c r="ABV189" s="462"/>
      <c r="ABW189" s="462"/>
      <c r="ABX189" s="462"/>
      <c r="ABY189" s="462"/>
      <c r="ABZ189" s="462"/>
      <c r="ACA189" s="462"/>
      <c r="ACB189" s="462"/>
      <c r="ACC189" s="462"/>
      <c r="ACD189" s="462"/>
      <c r="ACE189" s="462"/>
      <c r="ACF189" s="462"/>
      <c r="ACG189" s="462"/>
      <c r="ACH189" s="462"/>
      <c r="ACI189" s="462"/>
      <c r="ACJ189" s="462"/>
      <c r="ACK189" s="462"/>
      <c r="ACL189" s="462"/>
      <c r="ACM189" s="462"/>
      <c r="ACN189" s="462"/>
      <c r="ACO189" s="462"/>
      <c r="ACP189" s="462"/>
      <c r="ACQ189" s="462"/>
      <c r="ACR189" s="462"/>
      <c r="ACS189" s="462"/>
      <c r="ACT189" s="462"/>
      <c r="ACU189" s="462"/>
      <c r="ACV189" s="462"/>
      <c r="ACW189" s="462"/>
      <c r="ACX189" s="462"/>
      <c r="ACY189" s="462"/>
      <c r="ACZ189" s="462"/>
      <c r="ADA189" s="462"/>
      <c r="ADB189" s="462"/>
      <c r="ADC189" s="462"/>
      <c r="ADD189" s="462"/>
      <c r="ADE189" s="462"/>
      <c r="ADF189" s="462"/>
      <c r="ADG189" s="462"/>
      <c r="ADH189" s="462"/>
      <c r="ADI189" s="462"/>
      <c r="ADJ189" s="462"/>
      <c r="ADK189" s="462"/>
      <c r="ADL189" s="462"/>
      <c r="ADM189" s="462"/>
      <c r="ADN189" s="462"/>
      <c r="ADO189" s="462"/>
      <c r="ADP189" s="462"/>
      <c r="ADQ189" s="462"/>
      <c r="ADR189" s="462"/>
      <c r="ADS189" s="462"/>
      <c r="ADT189" s="462"/>
      <c r="ADU189" s="462"/>
      <c r="ADV189" s="462"/>
      <c r="ADW189" s="462"/>
      <c r="ADX189" s="462"/>
      <c r="ADY189" s="462"/>
      <c r="ADZ189" s="462"/>
      <c r="AEA189" s="462"/>
      <c r="AEB189" s="462"/>
      <c r="AEC189" s="462"/>
      <c r="AED189" s="462"/>
      <c r="AEE189" s="462"/>
      <c r="AEF189" s="462"/>
      <c r="AEG189" s="462"/>
      <c r="AEH189" s="462"/>
      <c r="AEI189" s="462"/>
      <c r="AEJ189" s="462"/>
      <c r="AEK189" s="462"/>
      <c r="AEL189" s="462"/>
      <c r="AEM189" s="462"/>
      <c r="AEN189" s="462"/>
      <c r="AEO189" s="462"/>
      <c r="AEP189" s="462"/>
      <c r="AEQ189" s="462"/>
      <c r="AER189" s="462"/>
      <c r="AES189" s="462"/>
      <c r="AET189" s="462"/>
      <c r="AEU189" s="462"/>
      <c r="AEV189" s="462"/>
      <c r="AEW189" s="462"/>
      <c r="AEX189" s="462"/>
      <c r="AEY189" s="462"/>
      <c r="AEZ189" s="462"/>
      <c r="AFA189" s="462"/>
      <c r="AFB189" s="462"/>
      <c r="AFC189" s="462"/>
      <c r="AFD189" s="462"/>
      <c r="AFE189" s="462"/>
      <c r="AFF189" s="462"/>
      <c r="AFG189" s="462"/>
      <c r="AFH189" s="462"/>
      <c r="AFI189" s="462"/>
      <c r="AFJ189" s="462"/>
      <c r="AFK189" s="462"/>
      <c r="AFL189" s="462"/>
      <c r="AFM189" s="462"/>
      <c r="AFN189" s="462"/>
      <c r="AFO189" s="462"/>
      <c r="AFP189" s="462"/>
      <c r="AFQ189" s="462"/>
      <c r="AFR189" s="462"/>
      <c r="AFS189" s="462"/>
      <c r="AFT189" s="462"/>
      <c r="AFU189" s="462"/>
    </row>
    <row r="192" spans="1:853" s="477" customFormat="1">
      <c r="A192" s="460"/>
      <c r="B192" s="460"/>
      <c r="C192" s="460"/>
      <c r="D192" s="460"/>
      <c r="E192" s="453"/>
      <c r="F192" s="453"/>
      <c r="G192" s="453"/>
      <c r="H192" s="453"/>
      <c r="I192" s="453"/>
      <c r="J192" s="453"/>
      <c r="K192" s="453"/>
      <c r="L192" s="453"/>
      <c r="M192" s="453"/>
      <c r="N192" s="453"/>
      <c r="O192" s="453"/>
      <c r="P192" s="453"/>
      <c r="Q192" s="453"/>
      <c r="R192" s="453"/>
      <c r="S192" s="453"/>
      <c r="T192" s="453"/>
      <c r="U192" s="453"/>
      <c r="V192" s="453"/>
      <c r="W192" s="453"/>
      <c r="X192" s="453"/>
      <c r="Y192" s="453"/>
      <c r="Z192" s="453"/>
      <c r="AA192" s="453"/>
      <c r="AB192" s="453"/>
      <c r="AC192" s="453"/>
      <c r="AD192" s="453"/>
      <c r="AE192" s="453"/>
      <c r="AF192" s="453"/>
      <c r="AG192" s="453"/>
      <c r="AH192" s="453"/>
      <c r="AI192" s="453"/>
      <c r="AJ192" s="453"/>
      <c r="AK192" s="453"/>
      <c r="AL192" s="453"/>
      <c r="AM192" s="453"/>
      <c r="AN192" s="453"/>
      <c r="AO192" s="453"/>
      <c r="AP192" s="453"/>
      <c r="AQ192" s="453"/>
      <c r="AR192" s="453"/>
      <c r="AS192" s="453"/>
      <c r="AT192" s="453"/>
      <c r="AU192" s="453"/>
      <c r="AV192" s="453"/>
      <c r="AW192" s="453"/>
      <c r="AX192" s="453"/>
      <c r="AY192" s="453"/>
      <c r="AZ192" s="453"/>
      <c r="BA192" s="453"/>
      <c r="BB192" s="453"/>
      <c r="BC192" s="453"/>
      <c r="BD192" s="453"/>
      <c r="BE192" s="453"/>
      <c r="BF192" s="453"/>
      <c r="BG192" s="453"/>
      <c r="BH192" s="453"/>
      <c r="BI192" s="453"/>
      <c r="BJ192" s="453"/>
      <c r="BK192" s="453"/>
      <c r="BL192" s="453"/>
      <c r="BM192" s="453"/>
      <c r="BN192" s="453"/>
      <c r="BO192" s="462"/>
      <c r="BP192" s="462"/>
      <c r="BQ192" s="462"/>
      <c r="BR192" s="462"/>
      <c r="BS192" s="462"/>
      <c r="BT192" s="462"/>
      <c r="BU192" s="462"/>
      <c r="BV192" s="462"/>
      <c r="BW192" s="462"/>
      <c r="BX192" s="462"/>
      <c r="BY192" s="462"/>
      <c r="BZ192" s="462"/>
      <c r="CA192" s="462"/>
      <c r="CB192" s="462"/>
      <c r="CC192" s="462"/>
      <c r="CD192" s="462"/>
      <c r="CE192" s="462"/>
      <c r="CF192" s="462"/>
      <c r="CG192" s="462"/>
      <c r="CH192" s="462"/>
      <c r="CI192" s="462"/>
      <c r="CJ192" s="462"/>
      <c r="CK192" s="462"/>
      <c r="CL192" s="462"/>
      <c r="CM192" s="462"/>
      <c r="CN192" s="462"/>
      <c r="CO192" s="462"/>
      <c r="CP192" s="462"/>
      <c r="CQ192" s="462"/>
      <c r="CR192" s="462"/>
      <c r="CS192" s="462"/>
      <c r="CT192" s="462"/>
      <c r="CU192" s="462"/>
      <c r="CV192" s="462"/>
      <c r="CW192" s="462"/>
      <c r="CX192" s="462"/>
      <c r="CY192" s="462"/>
      <c r="CZ192" s="462"/>
      <c r="DA192" s="462"/>
      <c r="DB192" s="462"/>
      <c r="DC192" s="462"/>
      <c r="DD192" s="462"/>
      <c r="DE192" s="462"/>
      <c r="DF192" s="462"/>
      <c r="DG192" s="462"/>
      <c r="DH192" s="462"/>
      <c r="DI192" s="462"/>
      <c r="DJ192" s="462"/>
      <c r="DK192" s="462"/>
      <c r="DL192" s="462"/>
      <c r="DM192" s="462"/>
      <c r="DN192" s="462"/>
      <c r="DO192" s="462"/>
      <c r="DP192" s="462"/>
      <c r="DQ192" s="462"/>
      <c r="DR192" s="462"/>
      <c r="DS192" s="462"/>
      <c r="DT192" s="462"/>
      <c r="DU192" s="462"/>
      <c r="DV192" s="462"/>
      <c r="DW192" s="462"/>
      <c r="DX192" s="462"/>
      <c r="DY192" s="462"/>
      <c r="DZ192" s="462"/>
      <c r="EA192" s="462"/>
      <c r="EB192" s="462"/>
      <c r="EC192" s="462"/>
      <c r="ED192" s="462"/>
      <c r="EE192" s="462"/>
      <c r="EF192" s="462"/>
      <c r="EG192" s="462"/>
      <c r="EH192" s="462"/>
      <c r="EI192" s="462"/>
      <c r="EJ192" s="462"/>
      <c r="EK192" s="462"/>
      <c r="EL192" s="462"/>
      <c r="EM192" s="462"/>
      <c r="EN192" s="462"/>
      <c r="EO192" s="462"/>
      <c r="EP192" s="462"/>
      <c r="EQ192" s="462"/>
      <c r="ER192" s="462"/>
      <c r="ES192" s="462"/>
      <c r="ET192" s="462"/>
      <c r="EU192" s="462"/>
      <c r="EV192" s="462"/>
      <c r="EW192" s="462"/>
      <c r="EX192" s="462"/>
      <c r="EY192" s="462"/>
      <c r="EZ192" s="462"/>
      <c r="FA192" s="462"/>
      <c r="FB192" s="462"/>
      <c r="FC192" s="462"/>
      <c r="FD192" s="462"/>
      <c r="FE192" s="462"/>
      <c r="FF192" s="462"/>
      <c r="FG192" s="462"/>
      <c r="FH192" s="462"/>
      <c r="FI192" s="462"/>
      <c r="FJ192" s="462"/>
      <c r="FK192" s="462"/>
      <c r="FL192" s="462"/>
      <c r="FM192" s="462"/>
      <c r="FN192" s="462"/>
      <c r="FO192" s="462"/>
      <c r="FP192" s="462"/>
      <c r="FQ192" s="462"/>
      <c r="FR192" s="462"/>
      <c r="FS192" s="462"/>
      <c r="FT192" s="462"/>
      <c r="FU192" s="462"/>
      <c r="FV192" s="462"/>
      <c r="FW192" s="462"/>
      <c r="FX192" s="462"/>
      <c r="FY192" s="462"/>
      <c r="FZ192" s="462"/>
      <c r="GA192" s="462"/>
      <c r="GB192" s="462"/>
      <c r="GC192" s="462"/>
      <c r="GD192" s="462"/>
      <c r="GE192" s="462"/>
      <c r="GF192" s="462"/>
      <c r="GG192" s="462"/>
      <c r="GH192" s="462"/>
      <c r="GI192" s="462"/>
      <c r="GJ192" s="462"/>
      <c r="GK192" s="462"/>
      <c r="GL192" s="462"/>
      <c r="GM192" s="462"/>
      <c r="GN192" s="462"/>
      <c r="GO192" s="462"/>
      <c r="GP192" s="462"/>
      <c r="GQ192" s="462"/>
      <c r="GR192" s="462"/>
      <c r="GS192" s="462"/>
      <c r="GT192" s="462"/>
      <c r="GU192" s="462"/>
      <c r="GV192" s="462"/>
      <c r="GW192" s="462"/>
      <c r="GX192" s="462"/>
      <c r="GY192" s="462"/>
      <c r="GZ192" s="462"/>
      <c r="HA192" s="462"/>
      <c r="HB192" s="462"/>
      <c r="HC192" s="462"/>
      <c r="HD192" s="462"/>
      <c r="HE192" s="462"/>
      <c r="HF192" s="462"/>
      <c r="HG192" s="462"/>
      <c r="HH192" s="462"/>
      <c r="HI192" s="462"/>
      <c r="HJ192" s="462"/>
      <c r="HK192" s="462"/>
      <c r="HL192" s="462"/>
      <c r="HM192" s="462"/>
      <c r="HN192" s="462"/>
      <c r="HO192" s="462"/>
      <c r="HP192" s="462"/>
      <c r="HQ192" s="462"/>
      <c r="HR192" s="462"/>
      <c r="HS192" s="462"/>
      <c r="HT192" s="462"/>
      <c r="HU192" s="462"/>
      <c r="HV192" s="462"/>
      <c r="HW192" s="462"/>
      <c r="HX192" s="462"/>
      <c r="HY192" s="462"/>
      <c r="HZ192" s="462"/>
      <c r="IA192" s="462"/>
      <c r="IB192" s="462"/>
      <c r="IC192" s="462"/>
      <c r="ID192" s="462"/>
      <c r="IE192" s="462"/>
      <c r="IF192" s="462"/>
      <c r="IG192" s="462"/>
      <c r="IH192" s="462"/>
      <c r="II192" s="462"/>
      <c r="IJ192" s="462"/>
      <c r="IK192" s="462"/>
      <c r="IL192" s="462"/>
      <c r="IM192" s="462"/>
      <c r="IN192" s="462"/>
      <c r="IO192" s="462"/>
      <c r="IP192" s="462"/>
      <c r="IQ192" s="462"/>
      <c r="IR192" s="462"/>
      <c r="IS192" s="462"/>
      <c r="IT192" s="462"/>
      <c r="IU192" s="462"/>
      <c r="IV192" s="462"/>
      <c r="IW192" s="462"/>
      <c r="IX192" s="462"/>
      <c r="IY192" s="462"/>
      <c r="IZ192" s="462"/>
      <c r="JA192" s="462"/>
      <c r="JB192" s="462"/>
      <c r="JC192" s="462"/>
      <c r="JD192" s="462"/>
      <c r="JE192" s="462"/>
      <c r="JF192" s="462"/>
      <c r="JG192" s="462"/>
      <c r="JH192" s="462"/>
      <c r="JI192" s="462"/>
      <c r="JJ192" s="462"/>
      <c r="JK192" s="462"/>
      <c r="JL192" s="462"/>
      <c r="JM192" s="462"/>
      <c r="JN192" s="462"/>
      <c r="JO192" s="462"/>
      <c r="JP192" s="462"/>
      <c r="JQ192" s="462"/>
      <c r="JR192" s="462"/>
      <c r="JS192" s="462"/>
      <c r="JT192" s="462"/>
      <c r="JU192" s="462"/>
      <c r="JV192" s="462"/>
      <c r="JW192" s="462"/>
      <c r="JX192" s="462"/>
      <c r="JY192" s="462"/>
      <c r="JZ192" s="462"/>
      <c r="KA192" s="462"/>
      <c r="KB192" s="462"/>
      <c r="KC192" s="462"/>
      <c r="KD192" s="462"/>
      <c r="KE192" s="462"/>
      <c r="KF192" s="462"/>
      <c r="KG192" s="462"/>
      <c r="KH192" s="462"/>
      <c r="KI192" s="462"/>
      <c r="KJ192" s="462"/>
      <c r="KK192" s="462"/>
      <c r="KL192" s="462"/>
      <c r="KM192" s="462"/>
      <c r="KN192" s="462"/>
      <c r="KO192" s="462"/>
      <c r="KP192" s="462"/>
      <c r="KQ192" s="462"/>
      <c r="KR192" s="462"/>
      <c r="KS192" s="462"/>
      <c r="KT192" s="462"/>
      <c r="KU192" s="462"/>
      <c r="KV192" s="462"/>
      <c r="KW192" s="462"/>
      <c r="KX192" s="462"/>
      <c r="KY192" s="462"/>
      <c r="KZ192" s="462"/>
      <c r="LA192" s="462"/>
      <c r="LB192" s="462"/>
      <c r="LC192" s="462"/>
      <c r="LD192" s="462"/>
      <c r="LE192" s="462"/>
      <c r="LF192" s="462"/>
      <c r="LG192" s="462"/>
      <c r="LH192" s="462"/>
      <c r="LI192" s="462"/>
      <c r="LJ192" s="462"/>
      <c r="LK192" s="462"/>
      <c r="LL192" s="462"/>
      <c r="LM192" s="462"/>
      <c r="LN192" s="462"/>
      <c r="LO192" s="462"/>
      <c r="LP192" s="462"/>
      <c r="LQ192" s="462"/>
      <c r="LR192" s="462"/>
      <c r="LS192" s="462"/>
      <c r="LT192" s="462"/>
      <c r="LU192" s="462"/>
      <c r="LV192" s="462"/>
      <c r="LW192" s="462"/>
      <c r="LX192" s="462"/>
      <c r="LY192" s="462"/>
      <c r="LZ192" s="462"/>
      <c r="MA192" s="462"/>
      <c r="MB192" s="462"/>
      <c r="MC192" s="462"/>
      <c r="MD192" s="462"/>
      <c r="ME192" s="462"/>
      <c r="MF192" s="462"/>
      <c r="MG192" s="462"/>
      <c r="MH192" s="462"/>
      <c r="MI192" s="462"/>
      <c r="MJ192" s="462"/>
      <c r="MK192" s="462"/>
      <c r="ML192" s="462"/>
      <c r="MM192" s="462"/>
      <c r="MN192" s="462"/>
      <c r="MO192" s="462"/>
      <c r="MP192" s="462"/>
      <c r="MQ192" s="462"/>
      <c r="MR192" s="462"/>
      <c r="MS192" s="462"/>
      <c r="MT192" s="462"/>
      <c r="MU192" s="462"/>
      <c r="MV192" s="462"/>
      <c r="MW192" s="462"/>
      <c r="MX192" s="462"/>
      <c r="MY192" s="462"/>
      <c r="MZ192" s="462"/>
      <c r="NA192" s="462"/>
      <c r="NB192" s="462"/>
      <c r="NC192" s="462"/>
      <c r="ND192" s="462"/>
      <c r="NE192" s="462"/>
      <c r="NF192" s="462"/>
      <c r="NG192" s="462"/>
      <c r="NH192" s="462"/>
      <c r="NI192" s="462"/>
      <c r="NJ192" s="462"/>
      <c r="NK192" s="462"/>
      <c r="NL192" s="462"/>
      <c r="NM192" s="462"/>
      <c r="NN192" s="462"/>
      <c r="NO192" s="462"/>
      <c r="NP192" s="462"/>
      <c r="NQ192" s="462"/>
      <c r="NR192" s="462"/>
      <c r="NS192" s="462"/>
      <c r="NT192" s="462"/>
      <c r="NU192" s="462"/>
      <c r="NV192" s="462"/>
      <c r="NW192" s="462"/>
      <c r="NX192" s="462"/>
      <c r="NY192" s="462"/>
      <c r="NZ192" s="462"/>
      <c r="OA192" s="462"/>
      <c r="OB192" s="462"/>
      <c r="OC192" s="462"/>
      <c r="OD192" s="462"/>
      <c r="OE192" s="462"/>
      <c r="OF192" s="462"/>
      <c r="OG192" s="462"/>
      <c r="OH192" s="462"/>
      <c r="OI192" s="462"/>
      <c r="OJ192" s="462"/>
      <c r="OK192" s="462"/>
      <c r="OL192" s="462"/>
      <c r="OM192" s="462"/>
      <c r="ON192" s="462"/>
      <c r="OO192" s="462"/>
      <c r="OP192" s="462"/>
      <c r="OQ192" s="462"/>
      <c r="OR192" s="462"/>
      <c r="OS192" s="462"/>
      <c r="OT192" s="462"/>
      <c r="OU192" s="462"/>
      <c r="OV192" s="462"/>
      <c r="OW192" s="462"/>
      <c r="OX192" s="462"/>
      <c r="OY192" s="462"/>
      <c r="OZ192" s="462"/>
      <c r="PA192" s="462"/>
      <c r="PB192" s="462"/>
      <c r="PC192" s="462"/>
      <c r="PD192" s="462"/>
      <c r="PE192" s="462"/>
      <c r="PF192" s="462"/>
      <c r="PG192" s="462"/>
      <c r="PH192" s="462"/>
      <c r="PI192" s="462"/>
      <c r="PJ192" s="462"/>
      <c r="PK192" s="462"/>
      <c r="PL192" s="462"/>
      <c r="PM192" s="462"/>
      <c r="PN192" s="462"/>
      <c r="PO192" s="462"/>
      <c r="PP192" s="462"/>
      <c r="PQ192" s="462"/>
      <c r="PR192" s="462"/>
      <c r="PS192" s="462"/>
      <c r="PT192" s="462"/>
      <c r="PU192" s="462"/>
      <c r="PV192" s="462"/>
      <c r="PW192" s="462"/>
      <c r="PX192" s="462"/>
      <c r="PY192" s="462"/>
      <c r="PZ192" s="462"/>
      <c r="QA192" s="462"/>
      <c r="QB192" s="462"/>
      <c r="QC192" s="462"/>
      <c r="QD192" s="462"/>
      <c r="QE192" s="462"/>
      <c r="QF192" s="462"/>
      <c r="QG192" s="462"/>
      <c r="QH192" s="462"/>
      <c r="QI192" s="462"/>
      <c r="QJ192" s="462"/>
      <c r="QK192" s="462"/>
      <c r="QL192" s="462"/>
      <c r="QM192" s="462"/>
      <c r="QN192" s="462"/>
      <c r="QO192" s="462"/>
      <c r="QP192" s="462"/>
      <c r="QQ192" s="462"/>
      <c r="QR192" s="462"/>
      <c r="QS192" s="462"/>
      <c r="QT192" s="462"/>
      <c r="QU192" s="462"/>
      <c r="QV192" s="462"/>
      <c r="QW192" s="462"/>
      <c r="QX192" s="462"/>
      <c r="QY192" s="462"/>
      <c r="QZ192" s="462"/>
      <c r="RA192" s="462"/>
      <c r="RB192" s="462"/>
      <c r="RC192" s="462"/>
      <c r="RD192" s="462"/>
      <c r="RE192" s="462"/>
      <c r="RF192" s="462"/>
      <c r="RG192" s="462"/>
      <c r="RH192" s="462"/>
      <c r="RI192" s="462"/>
      <c r="RJ192" s="462"/>
      <c r="RK192" s="462"/>
      <c r="RL192" s="462"/>
      <c r="RM192" s="462"/>
      <c r="RN192" s="462"/>
      <c r="RO192" s="462"/>
      <c r="RP192" s="462"/>
      <c r="RQ192" s="462"/>
      <c r="RR192" s="462"/>
      <c r="RS192" s="462"/>
      <c r="RT192" s="462"/>
      <c r="RU192" s="462"/>
      <c r="RV192" s="462"/>
      <c r="RW192" s="462"/>
      <c r="RX192" s="462"/>
      <c r="RY192" s="462"/>
      <c r="RZ192" s="462"/>
      <c r="SA192" s="462"/>
      <c r="SB192" s="462"/>
      <c r="SC192" s="462"/>
      <c r="SD192" s="462"/>
      <c r="SE192" s="462"/>
      <c r="SF192" s="462"/>
      <c r="SG192" s="462"/>
      <c r="SH192" s="462"/>
      <c r="SI192" s="462"/>
      <c r="SJ192" s="462"/>
      <c r="SK192" s="462"/>
      <c r="SL192" s="462"/>
      <c r="SM192" s="462"/>
      <c r="SN192" s="462"/>
      <c r="SO192" s="462"/>
      <c r="SP192" s="462"/>
      <c r="SQ192" s="462"/>
      <c r="SR192" s="462"/>
      <c r="SS192" s="462"/>
      <c r="ST192" s="462"/>
      <c r="SU192" s="462"/>
      <c r="SV192" s="462"/>
      <c r="SW192" s="462"/>
      <c r="SX192" s="462"/>
      <c r="SY192" s="462"/>
      <c r="SZ192" s="462"/>
      <c r="TA192" s="462"/>
      <c r="TB192" s="462"/>
      <c r="TC192" s="462"/>
      <c r="TD192" s="462"/>
      <c r="TE192" s="462"/>
      <c r="TF192" s="462"/>
      <c r="TG192" s="462"/>
      <c r="TH192" s="462"/>
      <c r="TI192" s="462"/>
      <c r="TJ192" s="462"/>
      <c r="TK192" s="462"/>
      <c r="TL192" s="462"/>
      <c r="TM192" s="462"/>
      <c r="TN192" s="462"/>
      <c r="TO192" s="462"/>
      <c r="TP192" s="462"/>
      <c r="TQ192" s="462"/>
      <c r="TR192" s="462"/>
      <c r="TS192" s="462"/>
      <c r="TT192" s="462"/>
      <c r="TU192" s="462"/>
      <c r="TV192" s="462"/>
      <c r="TW192" s="462"/>
      <c r="TX192" s="462"/>
      <c r="TY192" s="462"/>
      <c r="TZ192" s="462"/>
      <c r="UA192" s="462"/>
      <c r="UB192" s="462"/>
      <c r="UC192" s="462"/>
      <c r="UD192" s="462"/>
      <c r="UE192" s="462"/>
      <c r="UF192" s="462"/>
      <c r="UG192" s="462"/>
      <c r="UH192" s="462"/>
      <c r="UI192" s="462"/>
      <c r="UJ192" s="462"/>
      <c r="UK192" s="462"/>
      <c r="UL192" s="462"/>
      <c r="UM192" s="462"/>
      <c r="UN192" s="462"/>
      <c r="UO192" s="462"/>
      <c r="UP192" s="462"/>
      <c r="UQ192" s="462"/>
      <c r="UR192" s="462"/>
      <c r="US192" s="462"/>
      <c r="UT192" s="462"/>
      <c r="UU192" s="462"/>
      <c r="UV192" s="462"/>
      <c r="UW192" s="462"/>
      <c r="UX192" s="462"/>
      <c r="UY192" s="462"/>
      <c r="UZ192" s="462"/>
      <c r="VA192" s="462"/>
      <c r="VB192" s="462"/>
      <c r="VC192" s="462"/>
      <c r="VD192" s="462"/>
      <c r="VE192" s="462"/>
      <c r="VF192" s="462"/>
      <c r="VG192" s="462"/>
      <c r="VH192" s="462"/>
      <c r="VI192" s="462"/>
      <c r="VJ192" s="462"/>
      <c r="VK192" s="462"/>
      <c r="VL192" s="462"/>
      <c r="VM192" s="462"/>
      <c r="VN192" s="462"/>
      <c r="VO192" s="462"/>
      <c r="VP192" s="462"/>
      <c r="VQ192" s="462"/>
      <c r="VR192" s="462"/>
      <c r="VS192" s="462"/>
      <c r="VT192" s="462"/>
      <c r="VU192" s="462"/>
      <c r="VV192" s="462"/>
      <c r="VW192" s="462"/>
      <c r="VX192" s="462"/>
      <c r="VY192" s="462"/>
      <c r="VZ192" s="462"/>
      <c r="WA192" s="462"/>
      <c r="WB192" s="462"/>
      <c r="WC192" s="462"/>
      <c r="WD192" s="462"/>
      <c r="WE192" s="462"/>
      <c r="WF192" s="462"/>
      <c r="WG192" s="462"/>
      <c r="WH192" s="462"/>
      <c r="WI192" s="462"/>
      <c r="WJ192" s="462"/>
      <c r="WK192" s="462"/>
      <c r="WL192" s="462"/>
      <c r="WM192" s="462"/>
      <c r="WN192" s="462"/>
      <c r="WO192" s="462"/>
      <c r="WP192" s="462"/>
      <c r="WQ192" s="462"/>
      <c r="WR192" s="462"/>
      <c r="WS192" s="462"/>
      <c r="WT192" s="462"/>
      <c r="WU192" s="462"/>
      <c r="WV192" s="462"/>
      <c r="WW192" s="462"/>
      <c r="WX192" s="462"/>
      <c r="WY192" s="462"/>
      <c r="WZ192" s="462"/>
      <c r="XA192" s="462"/>
      <c r="XB192" s="462"/>
      <c r="XC192" s="462"/>
      <c r="XD192" s="462"/>
      <c r="XE192" s="462"/>
      <c r="XF192" s="462"/>
      <c r="XG192" s="462"/>
      <c r="XH192" s="462"/>
      <c r="XI192" s="462"/>
      <c r="XJ192" s="462"/>
      <c r="XK192" s="462"/>
      <c r="XL192" s="462"/>
      <c r="XM192" s="462"/>
      <c r="XN192" s="462"/>
      <c r="XO192" s="462"/>
      <c r="XP192" s="462"/>
      <c r="XQ192" s="462"/>
      <c r="XR192" s="462"/>
      <c r="XS192" s="462"/>
      <c r="XT192" s="462"/>
      <c r="XU192" s="462"/>
      <c r="XV192" s="462"/>
      <c r="XW192" s="462"/>
      <c r="XX192" s="462"/>
      <c r="XY192" s="462"/>
      <c r="XZ192" s="462"/>
      <c r="YA192" s="462"/>
      <c r="YB192" s="462"/>
      <c r="YC192" s="462"/>
      <c r="YD192" s="462"/>
      <c r="YE192" s="462"/>
      <c r="YF192" s="462"/>
      <c r="YG192" s="462"/>
      <c r="YH192" s="462"/>
      <c r="YI192" s="462"/>
      <c r="YJ192" s="462"/>
      <c r="YK192" s="462"/>
      <c r="YL192" s="462"/>
      <c r="YM192" s="462"/>
      <c r="YN192" s="462"/>
      <c r="YO192" s="462"/>
      <c r="YP192" s="462"/>
      <c r="YQ192" s="462"/>
      <c r="YR192" s="462"/>
      <c r="YS192" s="462"/>
      <c r="YT192" s="462"/>
      <c r="YU192" s="462"/>
      <c r="YV192" s="462"/>
      <c r="YW192" s="462"/>
      <c r="YX192" s="462"/>
      <c r="YY192" s="462"/>
      <c r="YZ192" s="462"/>
      <c r="ZA192" s="462"/>
      <c r="ZB192" s="462"/>
      <c r="ZC192" s="462"/>
      <c r="ZD192" s="462"/>
      <c r="ZE192" s="462"/>
      <c r="ZF192" s="462"/>
      <c r="ZG192" s="462"/>
      <c r="ZH192" s="462"/>
      <c r="ZI192" s="462"/>
      <c r="ZJ192" s="462"/>
      <c r="ZK192" s="462"/>
      <c r="ZL192" s="462"/>
      <c r="ZM192" s="462"/>
      <c r="ZN192" s="462"/>
      <c r="ZO192" s="462"/>
      <c r="ZP192" s="462"/>
      <c r="ZQ192" s="462"/>
      <c r="ZR192" s="462"/>
      <c r="ZS192" s="462"/>
      <c r="ZT192" s="462"/>
      <c r="ZU192" s="462"/>
      <c r="ZV192" s="462"/>
      <c r="ZW192" s="462"/>
      <c r="ZX192" s="462"/>
      <c r="ZY192" s="462"/>
      <c r="ZZ192" s="462"/>
      <c r="AAA192" s="462"/>
      <c r="AAB192" s="462"/>
      <c r="AAC192" s="462"/>
      <c r="AAD192" s="462"/>
      <c r="AAE192" s="462"/>
      <c r="AAF192" s="462"/>
      <c r="AAG192" s="462"/>
      <c r="AAH192" s="462"/>
      <c r="AAI192" s="462"/>
      <c r="AAJ192" s="462"/>
      <c r="AAK192" s="462"/>
      <c r="AAL192" s="462"/>
      <c r="AAM192" s="462"/>
      <c r="AAN192" s="462"/>
      <c r="AAO192" s="462"/>
      <c r="AAP192" s="462"/>
      <c r="AAQ192" s="462"/>
      <c r="AAR192" s="462"/>
      <c r="AAS192" s="462"/>
      <c r="AAT192" s="462"/>
      <c r="AAU192" s="462"/>
      <c r="AAV192" s="462"/>
      <c r="AAW192" s="462"/>
      <c r="AAX192" s="462"/>
      <c r="AAY192" s="462"/>
      <c r="AAZ192" s="462"/>
      <c r="ABA192" s="462"/>
      <c r="ABB192" s="462"/>
      <c r="ABC192" s="462"/>
      <c r="ABD192" s="462"/>
      <c r="ABE192" s="462"/>
      <c r="ABF192" s="462"/>
      <c r="ABG192" s="462"/>
      <c r="ABH192" s="462"/>
      <c r="ABI192" s="462"/>
      <c r="ABJ192" s="462"/>
      <c r="ABK192" s="462"/>
      <c r="ABL192" s="462"/>
      <c r="ABM192" s="462"/>
      <c r="ABN192" s="462"/>
      <c r="ABO192" s="462"/>
      <c r="ABP192" s="462"/>
      <c r="ABQ192" s="462"/>
      <c r="ABR192" s="462"/>
      <c r="ABS192" s="462"/>
      <c r="ABT192" s="462"/>
      <c r="ABU192" s="462"/>
      <c r="ABV192" s="462"/>
      <c r="ABW192" s="462"/>
      <c r="ABX192" s="462"/>
      <c r="ABY192" s="462"/>
      <c r="ABZ192" s="462"/>
      <c r="ACA192" s="462"/>
      <c r="ACB192" s="462"/>
      <c r="ACC192" s="462"/>
      <c r="ACD192" s="462"/>
      <c r="ACE192" s="462"/>
      <c r="ACF192" s="462"/>
      <c r="ACG192" s="462"/>
      <c r="ACH192" s="462"/>
      <c r="ACI192" s="462"/>
      <c r="ACJ192" s="462"/>
      <c r="ACK192" s="462"/>
      <c r="ACL192" s="462"/>
      <c r="ACM192" s="462"/>
      <c r="ACN192" s="462"/>
      <c r="ACO192" s="462"/>
      <c r="ACP192" s="462"/>
      <c r="ACQ192" s="462"/>
      <c r="ACR192" s="462"/>
      <c r="ACS192" s="462"/>
      <c r="ACT192" s="462"/>
      <c r="ACU192" s="462"/>
      <c r="ACV192" s="462"/>
      <c r="ACW192" s="462"/>
      <c r="ACX192" s="462"/>
      <c r="ACY192" s="462"/>
      <c r="ACZ192" s="462"/>
      <c r="ADA192" s="462"/>
      <c r="ADB192" s="462"/>
      <c r="ADC192" s="462"/>
      <c r="ADD192" s="462"/>
      <c r="ADE192" s="462"/>
      <c r="ADF192" s="462"/>
      <c r="ADG192" s="462"/>
      <c r="ADH192" s="462"/>
      <c r="ADI192" s="462"/>
      <c r="ADJ192" s="462"/>
      <c r="ADK192" s="462"/>
      <c r="ADL192" s="462"/>
      <c r="ADM192" s="462"/>
      <c r="ADN192" s="462"/>
      <c r="ADO192" s="462"/>
      <c r="ADP192" s="462"/>
      <c r="ADQ192" s="462"/>
      <c r="ADR192" s="462"/>
      <c r="ADS192" s="462"/>
      <c r="ADT192" s="462"/>
      <c r="ADU192" s="462"/>
      <c r="ADV192" s="462"/>
      <c r="ADW192" s="462"/>
      <c r="ADX192" s="462"/>
      <c r="ADY192" s="462"/>
      <c r="ADZ192" s="462"/>
      <c r="AEA192" s="462"/>
      <c r="AEB192" s="462"/>
      <c r="AEC192" s="462"/>
      <c r="AED192" s="462"/>
      <c r="AEE192" s="462"/>
      <c r="AEF192" s="462"/>
      <c r="AEG192" s="462"/>
      <c r="AEH192" s="462"/>
      <c r="AEI192" s="462"/>
      <c r="AEJ192" s="462"/>
      <c r="AEK192" s="462"/>
      <c r="AEL192" s="462"/>
      <c r="AEM192" s="462"/>
      <c r="AEN192" s="462"/>
      <c r="AEO192" s="462"/>
      <c r="AEP192" s="462"/>
      <c r="AEQ192" s="462"/>
      <c r="AER192" s="462"/>
      <c r="AES192" s="462"/>
      <c r="AET192" s="462"/>
      <c r="AEU192" s="462"/>
      <c r="AEV192" s="462"/>
      <c r="AEW192" s="462"/>
      <c r="AEX192" s="462"/>
      <c r="AEY192" s="462"/>
      <c r="AEZ192" s="462"/>
      <c r="AFA192" s="462"/>
      <c r="AFB192" s="462"/>
      <c r="AFC192" s="462"/>
      <c r="AFD192" s="462"/>
      <c r="AFE192" s="462"/>
      <c r="AFF192" s="462"/>
      <c r="AFG192" s="462"/>
      <c r="AFH192" s="462"/>
      <c r="AFI192" s="462"/>
      <c r="AFJ192" s="462"/>
      <c r="AFK192" s="462"/>
      <c r="AFL192" s="462"/>
      <c r="AFM192" s="462"/>
      <c r="AFN192" s="462"/>
      <c r="AFO192" s="462"/>
      <c r="AFP192" s="462"/>
      <c r="AFQ192" s="462"/>
      <c r="AFR192" s="462"/>
      <c r="AFS192" s="462"/>
      <c r="AFT192" s="462"/>
      <c r="AFU192" s="462"/>
    </row>
  </sheetData>
  <sheetProtection selectLockedCells="1"/>
  <mergeCells count="20">
    <mergeCell ref="AI1:AJ1"/>
    <mergeCell ref="AK1:AL1"/>
    <mergeCell ref="AM1:AN1"/>
    <mergeCell ref="AO1:AP1"/>
    <mergeCell ref="AQ1:AR1"/>
    <mergeCell ref="AE1:AF1"/>
    <mergeCell ref="AG1:AH1"/>
    <mergeCell ref="B1:D1"/>
    <mergeCell ref="W1:X1"/>
    <mergeCell ref="Y1:Z1"/>
    <mergeCell ref="AA1:AB1"/>
    <mergeCell ref="AC1:AD1"/>
    <mergeCell ref="M1:N1"/>
    <mergeCell ref="O1:P1"/>
    <mergeCell ref="Q1:R1"/>
    <mergeCell ref="S1:T1"/>
    <mergeCell ref="G1:H1"/>
    <mergeCell ref="I1:J1"/>
    <mergeCell ref="K1:L1"/>
    <mergeCell ref="U1:V1"/>
  </mergeCells>
  <phoneticPr fontId="47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6"/>
  <sheetViews>
    <sheetView zoomScale="115" zoomScaleNormal="115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B5" sqref="B5"/>
    </sheetView>
  </sheetViews>
  <sheetFormatPr defaultRowHeight="14.25"/>
  <cols>
    <col min="1" max="1" width="35.375" customWidth="1"/>
    <col min="2" max="2" width="17.625" customWidth="1"/>
    <col min="3" max="4" width="15.125" bestFit="1" customWidth="1"/>
    <col min="5" max="5" width="16.625" bestFit="1" customWidth="1"/>
    <col min="7" max="9" width="14.125" bestFit="1" customWidth="1"/>
  </cols>
  <sheetData>
    <row r="1" spans="1:4" ht="19.5">
      <c r="A1" s="225" t="s">
        <v>1609</v>
      </c>
    </row>
    <row r="2" spans="1:4" ht="15">
      <c r="A2" s="226" t="s">
        <v>161</v>
      </c>
      <c r="B2" s="227" t="s">
        <v>166</v>
      </c>
      <c r="D2" t="s">
        <v>714</v>
      </c>
    </row>
    <row r="3" spans="1:4" ht="15">
      <c r="A3" s="226" t="s">
        <v>162</v>
      </c>
      <c r="B3" s="235">
        <v>58172839.920000002</v>
      </c>
    </row>
    <row r="4" spans="1:4" ht="15">
      <c r="A4" s="226" t="s">
        <v>163</v>
      </c>
      <c r="B4" s="235">
        <v>8882368.3000000007</v>
      </c>
    </row>
    <row r="5" spans="1:4" ht="15">
      <c r="A5" s="226" t="s">
        <v>164</v>
      </c>
      <c r="B5" s="235">
        <f>12236082.39+2579896</f>
        <v>14815978.390000001</v>
      </c>
      <c r="C5" s="245" t="s">
        <v>150</v>
      </c>
      <c r="D5" s="244" t="s">
        <v>150</v>
      </c>
    </row>
    <row r="6" spans="1:4" ht="15">
      <c r="A6" s="226" t="s">
        <v>165</v>
      </c>
      <c r="B6" s="235">
        <v>34680967.68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58"/>
  <sheetViews>
    <sheetView zoomScaleNormal="100" workbookViewId="0">
      <pane xSplit="4" ySplit="4" topLeftCell="F8" activePane="bottomRight" state="frozen"/>
      <selection pane="topRight" activeCell="E1" sqref="E1"/>
      <selection pane="bottomLeft" activeCell="A6" sqref="A6"/>
      <selection pane="bottomRight" activeCell="L25" sqref="L25"/>
    </sheetView>
  </sheetViews>
  <sheetFormatPr defaultRowHeight="14.25"/>
  <cols>
    <col min="1" max="1" width="5.625" style="84" customWidth="1"/>
    <col min="2" max="2" width="2.375" style="84" customWidth="1"/>
    <col min="3" max="3" width="2" style="84" customWidth="1"/>
    <col min="4" max="4" width="30.125" style="84" customWidth="1"/>
    <col min="5" max="5" width="13.125" style="85" customWidth="1"/>
    <col min="6" max="6" width="14" style="85" customWidth="1"/>
    <col min="7" max="7" width="16.125" style="85" customWidth="1"/>
    <col min="8" max="8" width="16.375" style="85" customWidth="1"/>
    <col min="9" max="9" width="13.375" style="85" customWidth="1"/>
    <col min="10" max="10" width="14.625" style="86" customWidth="1"/>
    <col min="11" max="11" width="11.125" style="50" customWidth="1"/>
    <col min="12" max="12" width="5.125" customWidth="1"/>
    <col min="13" max="13" width="13.125" customWidth="1"/>
    <col min="14" max="14" width="13.75" customWidth="1"/>
  </cols>
  <sheetData>
    <row r="1" spans="1:14" ht="15.75">
      <c r="A1" s="516" t="s">
        <v>1610</v>
      </c>
      <c r="B1" s="516"/>
      <c r="C1" s="516"/>
      <c r="D1" s="516"/>
      <c r="E1" s="516"/>
      <c r="F1" s="516"/>
      <c r="G1" s="516"/>
      <c r="H1" s="516"/>
      <c r="I1" s="516"/>
      <c r="J1" s="516"/>
    </row>
    <row r="2" spans="1:14">
      <c r="A2" s="517" t="s">
        <v>0</v>
      </c>
      <c r="B2" s="519" t="s">
        <v>1</v>
      </c>
      <c r="C2" s="520"/>
      <c r="D2" s="521"/>
      <c r="E2" s="525" t="s">
        <v>129</v>
      </c>
      <c r="F2" s="526"/>
      <c r="G2" s="527" t="s">
        <v>130</v>
      </c>
      <c r="H2" s="528"/>
      <c r="I2" s="529" t="s">
        <v>151</v>
      </c>
      <c r="J2" s="529"/>
      <c r="K2" s="51" t="s">
        <v>131</v>
      </c>
      <c r="L2" t="s">
        <v>859</v>
      </c>
    </row>
    <row r="3" spans="1:14">
      <c r="A3" s="518"/>
      <c r="B3" s="522"/>
      <c r="C3" s="523"/>
      <c r="D3" s="524"/>
      <c r="E3" s="52" t="s">
        <v>1611</v>
      </c>
      <c r="F3" s="52" t="s">
        <v>1612</v>
      </c>
      <c r="G3" s="52" t="s">
        <v>1611</v>
      </c>
      <c r="H3" s="52" t="s">
        <v>1612</v>
      </c>
      <c r="I3" s="52" t="s">
        <v>1611</v>
      </c>
      <c r="J3" s="52" t="s">
        <v>1612</v>
      </c>
      <c r="K3" s="53"/>
    </row>
    <row r="4" spans="1:14">
      <c r="A4" s="54">
        <v>1</v>
      </c>
      <c r="B4" s="55" t="s">
        <v>3</v>
      </c>
      <c r="C4" s="56"/>
      <c r="D4" s="57"/>
      <c r="E4" s="305">
        <f t="shared" ref="E4:J4" si="0">E5+E12+E13</f>
        <v>86470240</v>
      </c>
      <c r="F4" s="305">
        <f t="shared" si="0"/>
        <v>92365740</v>
      </c>
      <c r="G4" s="305">
        <f t="shared" si="0"/>
        <v>37787548</v>
      </c>
      <c r="H4" s="305">
        <f t="shared" si="0"/>
        <v>39735168.800000004</v>
      </c>
      <c r="I4" s="305">
        <f t="shared" si="0"/>
        <v>124257788</v>
      </c>
      <c r="J4" s="305">
        <f t="shared" si="0"/>
        <v>132100908.80000001</v>
      </c>
      <c r="K4" s="58">
        <f t="shared" ref="K4:K37" si="1">J4/J$55*100</f>
        <v>29.764569258411594</v>
      </c>
    </row>
    <row r="5" spans="1:14">
      <c r="A5" s="59"/>
      <c r="B5" s="60"/>
      <c r="C5" s="61" t="s">
        <v>132</v>
      </c>
      <c r="D5" s="62"/>
      <c r="E5" s="306">
        <f t="shared" ref="E5:J5" si="2">SUM(E6:E11)</f>
        <v>86470240</v>
      </c>
      <c r="F5" s="306">
        <f t="shared" si="2"/>
        <v>92365740</v>
      </c>
      <c r="G5" s="306">
        <f t="shared" si="2"/>
        <v>37707548</v>
      </c>
      <c r="H5" s="306">
        <f t="shared" si="2"/>
        <v>39647668.800000004</v>
      </c>
      <c r="I5" s="306">
        <f t="shared" si="2"/>
        <v>124177788</v>
      </c>
      <c r="J5" s="306">
        <f t="shared" si="2"/>
        <v>132013408.80000001</v>
      </c>
      <c r="K5" s="63">
        <f t="shared" si="1"/>
        <v>29.744854028336576</v>
      </c>
    </row>
    <row r="6" spans="1:14">
      <c r="A6" s="64"/>
      <c r="B6" s="65"/>
      <c r="C6" s="66" t="s">
        <v>133</v>
      </c>
      <c r="D6" s="67" t="s">
        <v>15</v>
      </c>
      <c r="E6" s="307">
        <f>แบบบันทึกแม่ข่าย!E5</f>
        <v>74585280</v>
      </c>
      <c r="F6" s="307">
        <f>แบบบันทึกแม่ข่าย!F5</f>
        <v>79415640</v>
      </c>
      <c r="G6" s="307">
        <f>แบบบันทึกลูกข่าย!E5</f>
        <v>36071788</v>
      </c>
      <c r="H6" s="307">
        <f>แบบบันทึกลูกข่าย!F5</f>
        <v>38020648.800000004</v>
      </c>
      <c r="I6" s="307">
        <f>SUM(E6,G6)</f>
        <v>110657068</v>
      </c>
      <c r="J6" s="307">
        <f>SUM(F6,H6)</f>
        <v>117436288.80000001</v>
      </c>
      <c r="K6" s="68">
        <f t="shared" si="1"/>
        <v>26.46038231826628</v>
      </c>
      <c r="L6" t="s">
        <v>113</v>
      </c>
    </row>
    <row r="7" spans="1:14">
      <c r="A7" s="64"/>
      <c r="B7" s="65"/>
      <c r="C7" s="66" t="s">
        <v>133</v>
      </c>
      <c r="D7" s="67" t="s">
        <v>16</v>
      </c>
      <c r="E7" s="307">
        <f>แบบบันทึกแม่ข่าย!E6</f>
        <v>251500</v>
      </c>
      <c r="F7" s="307">
        <f>แบบบันทึกแม่ข่าย!F6</f>
        <v>286500</v>
      </c>
      <c r="G7" s="307">
        <f>แบบบันทึกลูกข่าย!E6</f>
        <v>840000</v>
      </c>
      <c r="H7" s="307">
        <f>แบบบันทึกลูกข่าย!F6</f>
        <v>798000</v>
      </c>
      <c r="I7" s="307">
        <f t="shared" ref="I7:I12" si="3">SUM(E7,G7)</f>
        <v>1091500</v>
      </c>
      <c r="J7" s="307">
        <f t="shared" ref="J7:J13" si="4">SUM(F7,H7)</f>
        <v>1084500</v>
      </c>
      <c r="K7" s="68">
        <f t="shared" si="1"/>
        <v>0.24435619447265583</v>
      </c>
      <c r="L7" t="s">
        <v>113</v>
      </c>
    </row>
    <row r="8" spans="1:14">
      <c r="A8" s="64"/>
      <c r="B8" s="65"/>
      <c r="C8" s="66" t="s">
        <v>133</v>
      </c>
      <c r="D8" s="67" t="s">
        <v>17</v>
      </c>
      <c r="E8" s="307">
        <f>แบบบันทึกแม่ข่าย!E7</f>
        <v>1627200</v>
      </c>
      <c r="F8" s="307">
        <f>แบบบันทึกแม่ข่าย!F7</f>
        <v>1699200</v>
      </c>
      <c r="G8" s="307">
        <f>แบบบันทึกลูกข่าย!E7</f>
        <v>311760</v>
      </c>
      <c r="H8" s="307">
        <f>แบบบันทึกลูกข่าย!F7</f>
        <v>343020</v>
      </c>
      <c r="I8" s="307">
        <f t="shared" si="3"/>
        <v>1938960</v>
      </c>
      <c r="J8" s="307">
        <f t="shared" si="4"/>
        <v>2042220</v>
      </c>
      <c r="K8" s="68">
        <f t="shared" si="1"/>
        <v>0.46014671044347366</v>
      </c>
      <c r="L8" t="s">
        <v>113</v>
      </c>
    </row>
    <row r="9" spans="1:14">
      <c r="A9" s="64"/>
      <c r="B9" s="65"/>
      <c r="C9" s="66" t="s">
        <v>133</v>
      </c>
      <c r="D9" s="67" t="s">
        <v>18</v>
      </c>
      <c r="E9" s="307">
        <f>แบบบันทึกแม่ข่าย!E8</f>
        <v>1111260</v>
      </c>
      <c r="F9" s="307">
        <f>แบบบันทึกแม่ข่าย!F8</f>
        <v>1202400</v>
      </c>
      <c r="G9" s="307">
        <f>แบบบันทึกลูกข่าย!E8</f>
        <v>0</v>
      </c>
      <c r="H9" s="307">
        <f>แบบบันทึกลูกข่าย!F8</f>
        <v>0</v>
      </c>
      <c r="I9" s="307">
        <f t="shared" si="3"/>
        <v>1111260</v>
      </c>
      <c r="J9" s="307">
        <f t="shared" si="4"/>
        <v>1202400</v>
      </c>
      <c r="K9" s="68">
        <f t="shared" si="1"/>
        <v>0.27092105876802342</v>
      </c>
      <c r="L9" t="s">
        <v>113</v>
      </c>
    </row>
    <row r="10" spans="1:14">
      <c r="A10" s="64"/>
      <c r="B10" s="65"/>
      <c r="C10" s="66" t="s">
        <v>133</v>
      </c>
      <c r="D10" s="67" t="s">
        <v>19</v>
      </c>
      <c r="E10" s="307">
        <f>แบบบันทึกแม่ข่าย!E9</f>
        <v>0</v>
      </c>
      <c r="F10" s="307">
        <f>แบบบันทึกแม่ข่าย!F9</f>
        <v>0</v>
      </c>
      <c r="G10" s="307">
        <f>แบบบันทึกลูกข่าย!E9</f>
        <v>0</v>
      </c>
      <c r="H10" s="307">
        <f>แบบบันทึกลูกข่าย!F9</f>
        <v>0</v>
      </c>
      <c r="I10" s="307">
        <f t="shared" si="3"/>
        <v>0</v>
      </c>
      <c r="J10" s="307">
        <f t="shared" si="4"/>
        <v>0</v>
      </c>
      <c r="K10" s="68">
        <f t="shared" si="1"/>
        <v>0</v>
      </c>
      <c r="L10" t="s">
        <v>113</v>
      </c>
    </row>
    <row r="11" spans="1:14">
      <c r="A11" s="64"/>
      <c r="B11" s="65"/>
      <c r="C11" s="66"/>
      <c r="D11" s="67" t="s">
        <v>134</v>
      </c>
      <c r="E11" s="307">
        <f>SUM(แบบบันทึกแม่ข่าย!E10:E13)</f>
        <v>8895000</v>
      </c>
      <c r="F11" s="307">
        <f>SUM(แบบบันทึกแม่ข่าย!F10:F13)</f>
        <v>9762000</v>
      </c>
      <c r="G11" s="307">
        <f>SUM(แบบบันทึกลูกข่าย!E10:E13)</f>
        <v>484000</v>
      </c>
      <c r="H11" s="307">
        <f>SUM(แบบบันทึกลูกข่าย!F10:F13)</f>
        <v>486000</v>
      </c>
      <c r="I11" s="307">
        <f t="shared" si="3"/>
        <v>9379000</v>
      </c>
      <c r="J11" s="307">
        <f t="shared" si="4"/>
        <v>10248000</v>
      </c>
      <c r="K11" s="68">
        <f t="shared" si="1"/>
        <v>2.3090477463861476</v>
      </c>
      <c r="L11" t="s">
        <v>114</v>
      </c>
    </row>
    <row r="12" spans="1:14">
      <c r="A12" s="69"/>
      <c r="B12" s="70"/>
      <c r="C12" s="71" t="s">
        <v>4</v>
      </c>
      <c r="D12" s="72"/>
      <c r="E12" s="308">
        <f>แบบบันทึกแม่ข่าย!E14</f>
        <v>0</v>
      </c>
      <c r="F12" s="308">
        <f>แบบบันทึกแม่ข่าย!F14</f>
        <v>0</v>
      </c>
      <c r="G12" s="307">
        <f>แบบบันทึกลูกข่าย!E14</f>
        <v>50000</v>
      </c>
      <c r="H12" s="307">
        <f>แบบบันทึกลูกข่าย!F14</f>
        <v>0</v>
      </c>
      <c r="I12" s="307">
        <f t="shared" si="3"/>
        <v>50000</v>
      </c>
      <c r="J12" s="307">
        <f t="shared" si="4"/>
        <v>0</v>
      </c>
      <c r="K12" s="63">
        <f t="shared" si="1"/>
        <v>0</v>
      </c>
      <c r="L12" t="s">
        <v>114</v>
      </c>
    </row>
    <row r="13" spans="1:14">
      <c r="A13" s="69"/>
      <c r="B13" s="70"/>
      <c r="C13" s="71" t="s">
        <v>1237</v>
      </c>
      <c r="D13" s="72"/>
      <c r="E13" s="308">
        <f>แบบบันทึกแม่ข่าย!E15</f>
        <v>0</v>
      </c>
      <c r="F13" s="308">
        <f>แบบบันทึกแม่ข่าย!F15</f>
        <v>0</v>
      </c>
      <c r="G13" s="307">
        <f>แบบบันทึกลูกข่าย!E15</f>
        <v>30000</v>
      </c>
      <c r="H13" s="307">
        <f>แบบบันทึกลูกข่าย!F15</f>
        <v>87500</v>
      </c>
      <c r="I13" s="307">
        <f>SUM(E13,G13)</f>
        <v>30000</v>
      </c>
      <c r="J13" s="307">
        <f t="shared" si="4"/>
        <v>87500</v>
      </c>
      <c r="K13" s="63">
        <f t="shared" si="1"/>
        <v>1.9715230075018336E-2</v>
      </c>
      <c r="L13" s="294" t="s">
        <v>860</v>
      </c>
    </row>
    <row r="14" spans="1:14">
      <c r="A14" s="54">
        <v>2</v>
      </c>
      <c r="B14" s="55" t="s">
        <v>5</v>
      </c>
      <c r="C14" s="56"/>
      <c r="D14" s="57"/>
      <c r="E14" s="305">
        <f>SUM(E15,E18,E20,E26,E30,E31,E36,E40)</f>
        <v>145307235.36454546</v>
      </c>
      <c r="F14" s="305">
        <f>SUM(F15,F18,F20,F26,F30,F31,F36,F40)</f>
        <v>190650832.49393937</v>
      </c>
      <c r="G14" s="305">
        <f>SUM(G15,G18,G20,G26,G30,G31,G36,G40)</f>
        <v>28982363.780008331</v>
      </c>
      <c r="H14" s="305">
        <f>SUM(H15,H18,H20,H26,H30,H31,H36,H40)</f>
        <v>22409691.390000001</v>
      </c>
      <c r="I14" s="305">
        <f>SUM(I15,I18,I20,I26,I30:I37)</f>
        <v>184588457.33909923</v>
      </c>
      <c r="J14" s="305">
        <f>SUM(J15,J18,J20,J26,J30:J37)</f>
        <v>228068948.41333333</v>
      </c>
      <c r="K14" s="58">
        <f t="shared" si="1"/>
        <v>51.387791896415479</v>
      </c>
      <c r="M14" s="231" t="s">
        <v>167</v>
      </c>
      <c r="N14" s="231" t="s">
        <v>168</v>
      </c>
    </row>
    <row r="15" spans="1:14" s="18" customFormat="1">
      <c r="A15" s="91"/>
      <c r="B15" s="87" t="s">
        <v>6</v>
      </c>
      <c r="C15" s="88"/>
      <c r="D15" s="89"/>
      <c r="E15" s="309">
        <f t="shared" ref="E15:J15" si="5">SUM(E16:E17)</f>
        <v>46449755.490000002</v>
      </c>
      <c r="F15" s="309">
        <f t="shared" si="5"/>
        <v>47301611.469999999</v>
      </c>
      <c r="G15" s="309">
        <f t="shared" si="5"/>
        <v>14361655.369999999</v>
      </c>
      <c r="H15" s="309">
        <f t="shared" si="5"/>
        <v>10443890.390000002</v>
      </c>
      <c r="I15" s="309">
        <f t="shared" si="5"/>
        <v>60811410.859999999</v>
      </c>
      <c r="J15" s="309">
        <f t="shared" si="5"/>
        <v>57745501.859999999</v>
      </c>
      <c r="K15" s="29">
        <f t="shared" si="1"/>
        <v>13.011038342483419</v>
      </c>
      <c r="M15" s="232"/>
      <c r="N15" s="232"/>
    </row>
    <row r="16" spans="1:14" s="18" customFormat="1">
      <c r="A16" s="14"/>
      <c r="B16" s="11"/>
      <c r="C16" s="1"/>
      <c r="D16" s="11" t="s">
        <v>50</v>
      </c>
      <c r="E16" s="310">
        <f>แบบบันทึกแม่ข่าย!E18</f>
        <v>46258445.490000002</v>
      </c>
      <c r="F16" s="310">
        <f>แบบบันทึกแม่ข่าย!F18</f>
        <v>47301611.469999999</v>
      </c>
      <c r="G16" s="310">
        <f>แบบบันทึกลูกข่าย!E18</f>
        <v>14361655.369999999</v>
      </c>
      <c r="H16" s="310">
        <f>แบบบันทึกลูกข่าย!F18</f>
        <v>10443890.390000002</v>
      </c>
      <c r="I16" s="307">
        <f>SUM(E16,G16)</f>
        <v>60620100.859999999</v>
      </c>
      <c r="J16" s="307">
        <f>SUM(F16,H16)</f>
        <v>57745501.859999999</v>
      </c>
      <c r="K16" s="15">
        <f t="shared" si="1"/>
        <v>13.011038342483419</v>
      </c>
      <c r="L16" s="294" t="s">
        <v>106</v>
      </c>
      <c r="M16" s="233">
        <f>รายการตรวจสอบ!B3</f>
        <v>58172839.920000002</v>
      </c>
      <c r="N16" s="234">
        <f>M16-J16</f>
        <v>427338.06000000238</v>
      </c>
    </row>
    <row r="17" spans="1:14" s="18" customFormat="1">
      <c r="A17" s="14"/>
      <c r="B17" s="11"/>
      <c r="C17" s="1"/>
      <c r="D17" s="11" t="s">
        <v>62</v>
      </c>
      <c r="E17" s="310">
        <f>แบบบันทึกแม่ข่าย!E19</f>
        <v>191310</v>
      </c>
      <c r="F17" s="310">
        <f>แบบบันทึกแม่ข่าย!F19</f>
        <v>0</v>
      </c>
      <c r="G17" s="310">
        <f>แบบบันทึกลูกข่าย!E19</f>
        <v>0</v>
      </c>
      <c r="H17" s="310">
        <f>แบบบันทึกลูกข่าย!F19</f>
        <v>0</v>
      </c>
      <c r="I17" s="307">
        <f>SUM(E17,G17)</f>
        <v>191310</v>
      </c>
      <c r="J17" s="307">
        <f>SUM(F17,H17)</f>
        <v>0</v>
      </c>
      <c r="K17" s="15">
        <f t="shared" si="1"/>
        <v>0</v>
      </c>
      <c r="L17" s="294" t="s">
        <v>106</v>
      </c>
      <c r="M17" s="232"/>
      <c r="N17" s="232"/>
    </row>
    <row r="18" spans="1:14" s="18" customFormat="1">
      <c r="A18" s="91"/>
      <c r="B18" s="87" t="s">
        <v>7</v>
      </c>
      <c r="C18" s="88"/>
      <c r="D18" s="89"/>
      <c r="E18" s="309">
        <f t="shared" ref="E18:J18" si="6">SUM(E19:E19)</f>
        <v>58000000</v>
      </c>
      <c r="F18" s="309">
        <f t="shared" si="6"/>
        <v>97000000</v>
      </c>
      <c r="G18" s="309">
        <f t="shared" si="6"/>
        <v>0</v>
      </c>
      <c r="H18" s="309">
        <f t="shared" si="6"/>
        <v>0</v>
      </c>
      <c r="I18" s="309">
        <f t="shared" si="6"/>
        <v>58000000</v>
      </c>
      <c r="J18" s="309">
        <f t="shared" si="6"/>
        <v>97000000</v>
      </c>
      <c r="K18" s="92">
        <f t="shared" si="1"/>
        <v>21.855740768877467</v>
      </c>
      <c r="M18" s="232"/>
      <c r="N18" s="232"/>
    </row>
    <row r="19" spans="1:14" s="18" customFormat="1">
      <c r="A19" s="14"/>
      <c r="B19" s="11"/>
      <c r="C19" s="1"/>
      <c r="D19" s="11" t="s">
        <v>63</v>
      </c>
      <c r="E19" s="310">
        <f>แบบบันทึกแม่ข่าย!E21</f>
        <v>58000000</v>
      </c>
      <c r="F19" s="310">
        <f>แบบบันทึกแม่ข่าย!F21</f>
        <v>97000000</v>
      </c>
      <c r="G19" s="311"/>
      <c r="H19" s="311"/>
      <c r="I19" s="307">
        <f>SUM(E19,G19)</f>
        <v>58000000</v>
      </c>
      <c r="J19" s="307">
        <f>SUM(F19,H19)</f>
        <v>97000000</v>
      </c>
      <c r="K19" s="15">
        <f t="shared" si="1"/>
        <v>21.855740768877467</v>
      </c>
      <c r="L19" s="294" t="s">
        <v>106</v>
      </c>
      <c r="M19" s="233">
        <f>รายการตรวจสอบ!B4</f>
        <v>8882368.3000000007</v>
      </c>
      <c r="N19" s="234">
        <f>M19-J19</f>
        <v>-88117631.700000003</v>
      </c>
    </row>
    <row r="20" spans="1:14" s="18" customFormat="1">
      <c r="A20" s="91"/>
      <c r="B20" s="87" t="s">
        <v>8</v>
      </c>
      <c r="C20" s="88"/>
      <c r="D20" s="89"/>
      <c r="E20" s="309">
        <f t="shared" ref="E20:J20" si="7">SUM(E21:E25)</f>
        <v>10299916.390000001</v>
      </c>
      <c r="F20" s="309">
        <f t="shared" si="7"/>
        <v>14050539.32</v>
      </c>
      <c r="G20" s="309">
        <f t="shared" si="7"/>
        <v>11178582.410008332</v>
      </c>
      <c r="H20" s="309">
        <f t="shared" si="7"/>
        <v>8136441</v>
      </c>
      <c r="I20" s="309">
        <f t="shared" si="7"/>
        <v>21478498.800008334</v>
      </c>
      <c r="J20" s="309">
        <f t="shared" si="7"/>
        <v>22186980.32</v>
      </c>
      <c r="K20" s="92">
        <f t="shared" si="1"/>
        <v>4.9991019620423307</v>
      </c>
      <c r="M20" s="232"/>
      <c r="N20" s="232"/>
    </row>
    <row r="21" spans="1:14" s="18" customFormat="1">
      <c r="A21" s="14"/>
      <c r="B21" s="11"/>
      <c r="C21" s="11" t="s">
        <v>1238</v>
      </c>
      <c r="D21" s="17"/>
      <c r="E21" s="312">
        <f>แบบบันทึกแม่ข่าย!E23+แบบบันทึกแม่ข่าย!E24</f>
        <v>8848998.3900000006</v>
      </c>
      <c r="F21" s="312">
        <f>แบบบันทึกแม่ข่าย!F23+แบบบันทึกแม่ข่าย!F24</f>
        <v>13501552.32</v>
      </c>
      <c r="G21" s="312">
        <f>แบบบันทึกลูกข่าย!E23+แบบบันทึกลูกข่าย!E24</f>
        <v>5717021.2100083325</v>
      </c>
      <c r="H21" s="312">
        <f>แบบบันทึกลูกข่าย!F23+แบบบันทึกลูกข่าย!F24</f>
        <v>1266526</v>
      </c>
      <c r="I21" s="307">
        <f>SUM(E21,G21)</f>
        <v>14566019.600008333</v>
      </c>
      <c r="J21" s="307">
        <f>SUM(F21,H21)</f>
        <v>14768078.32</v>
      </c>
      <c r="K21" s="93">
        <f t="shared" si="1"/>
        <v>3.3274978496536032</v>
      </c>
      <c r="L21" s="294" t="s">
        <v>106</v>
      </c>
      <c r="M21" s="232"/>
      <c r="N21" s="232"/>
    </row>
    <row r="22" spans="1:14" s="18" customFormat="1">
      <c r="A22" s="14"/>
      <c r="B22" s="11"/>
      <c r="C22" s="139" t="s">
        <v>1110</v>
      </c>
      <c r="D22" s="17"/>
      <c r="E22" s="310">
        <f>แบบบันทึกแม่ข่าย!E25</f>
        <v>1214407</v>
      </c>
      <c r="F22" s="310">
        <f>แบบบันทึกแม่ข่าย!F25</f>
        <v>330999.99999999953</v>
      </c>
      <c r="G22" s="310">
        <f>แบบบันทึกลูกข่าย!E25</f>
        <v>2197150.1999999997</v>
      </c>
      <c r="H22" s="310">
        <f>แบบบันทึกลูกข่าย!F25</f>
        <v>3518020.0000000005</v>
      </c>
      <c r="I22" s="307">
        <f t="shared" ref="I22:J25" si="8">SUM(E22,G22)</f>
        <v>3411557.1999999997</v>
      </c>
      <c r="J22" s="307">
        <f t="shared" si="8"/>
        <v>3849020</v>
      </c>
      <c r="K22" s="15">
        <f t="shared" si="1"/>
        <v>0.86724931272396644</v>
      </c>
      <c r="L22" s="294" t="s">
        <v>106</v>
      </c>
      <c r="M22" s="233">
        <f>รายการตรวจสอบ!B5</f>
        <v>14815978.390000001</v>
      </c>
      <c r="N22" s="234">
        <f>M22-J21</f>
        <v>47900.070000000298</v>
      </c>
    </row>
    <row r="23" spans="1:14" s="18" customFormat="1">
      <c r="A23" s="14"/>
      <c r="B23" s="11"/>
      <c r="C23" s="139" t="s">
        <v>1124</v>
      </c>
      <c r="D23" s="17"/>
      <c r="E23" s="310">
        <f>แบบบันทึกแม่ข่าย!E26</f>
        <v>0</v>
      </c>
      <c r="F23" s="310">
        <f>แบบบันทึกแม่ข่าย!F26</f>
        <v>0</v>
      </c>
      <c r="G23" s="310">
        <f>แบบบันทึกลูกข่าย!E26</f>
        <v>0</v>
      </c>
      <c r="H23" s="310">
        <f>แบบบันทึกลูกข่าย!F26</f>
        <v>0</v>
      </c>
      <c r="I23" s="307">
        <f t="shared" si="8"/>
        <v>0</v>
      </c>
      <c r="J23" s="307">
        <f t="shared" si="8"/>
        <v>0</v>
      </c>
      <c r="K23" s="15">
        <f t="shared" si="1"/>
        <v>0</v>
      </c>
      <c r="L23" s="294" t="s">
        <v>106</v>
      </c>
    </row>
    <row r="24" spans="1:14" s="18" customFormat="1">
      <c r="A24" s="14"/>
      <c r="B24" s="11"/>
      <c r="C24" s="139" t="s">
        <v>1127</v>
      </c>
      <c r="D24" s="17"/>
      <c r="E24" s="310">
        <f>แบบบันทึกแม่ข่าย!E27</f>
        <v>0</v>
      </c>
      <c r="F24" s="310">
        <f>แบบบันทึกแม่ข่าย!F27</f>
        <v>0</v>
      </c>
      <c r="G24" s="310">
        <f>แบบบันทึกลูกข่าย!E27</f>
        <v>0</v>
      </c>
      <c r="H24" s="310">
        <f>แบบบันทึกลูกข่าย!F27</f>
        <v>0</v>
      </c>
      <c r="I24" s="307">
        <f>SUM(E24,G24)</f>
        <v>0</v>
      </c>
      <c r="J24" s="307">
        <f>SUM(F24,H24)</f>
        <v>0</v>
      </c>
      <c r="K24" s="15">
        <f t="shared" si="1"/>
        <v>0</v>
      </c>
      <c r="L24" s="294" t="s">
        <v>106</v>
      </c>
    </row>
    <row r="25" spans="1:14" s="18" customFormat="1">
      <c r="A25" s="14"/>
      <c r="B25" s="11"/>
      <c r="C25" s="11" t="s">
        <v>154</v>
      </c>
      <c r="D25" s="17"/>
      <c r="E25" s="310">
        <f>แบบบันทึกแม่ข่าย!E28</f>
        <v>236511</v>
      </c>
      <c r="F25" s="310">
        <f>แบบบันทึกแม่ข่าย!F28</f>
        <v>217987</v>
      </c>
      <c r="G25" s="310">
        <f>แบบบันทึกลูกข่าย!E28</f>
        <v>3264411</v>
      </c>
      <c r="H25" s="310">
        <f>แบบบันทึกลูกข่าย!F28</f>
        <v>3351895</v>
      </c>
      <c r="I25" s="307">
        <f t="shared" si="8"/>
        <v>3500922</v>
      </c>
      <c r="J25" s="307">
        <f t="shared" si="8"/>
        <v>3569882</v>
      </c>
      <c r="K25" s="15">
        <f t="shared" si="1"/>
        <v>0.8043547996647612</v>
      </c>
      <c r="L25" s="501" t="s">
        <v>114</v>
      </c>
    </row>
    <row r="26" spans="1:14" s="18" customFormat="1">
      <c r="A26" s="91"/>
      <c r="B26" s="88" t="s">
        <v>149</v>
      </c>
      <c r="C26" s="88"/>
      <c r="D26" s="89"/>
      <c r="E26" s="309">
        <f t="shared" ref="E26:J26" si="9">SUM(E27:E29)</f>
        <v>4159492.92</v>
      </c>
      <c r="F26" s="309">
        <f t="shared" si="9"/>
        <v>5285003.09</v>
      </c>
      <c r="G26" s="309">
        <f t="shared" si="9"/>
        <v>0</v>
      </c>
      <c r="H26" s="309">
        <f t="shared" si="9"/>
        <v>0</v>
      </c>
      <c r="I26" s="309">
        <f t="shared" si="9"/>
        <v>4159492.92</v>
      </c>
      <c r="J26" s="309">
        <f t="shared" si="9"/>
        <v>5285003.09</v>
      </c>
      <c r="K26" s="29">
        <f t="shared" si="1"/>
        <v>1.1908005927603751</v>
      </c>
    </row>
    <row r="27" spans="1:14" s="18" customFormat="1">
      <c r="A27" s="14"/>
      <c r="B27" s="11"/>
      <c r="C27" s="139" t="s">
        <v>1113</v>
      </c>
      <c r="D27" s="11"/>
      <c r="E27" s="312">
        <f>แบบบันทึกแม่ข่าย!E30</f>
        <v>3298339.1399999997</v>
      </c>
      <c r="F27" s="312">
        <f>แบบบันทึกแม่ข่าย!F30</f>
        <v>4062574.5</v>
      </c>
      <c r="G27" s="311"/>
      <c r="H27" s="311"/>
      <c r="I27" s="307">
        <f t="shared" ref="I27:I39" si="10">SUM(E27,G27)</f>
        <v>3298339.1399999997</v>
      </c>
      <c r="J27" s="307">
        <f t="shared" ref="J27:J39" si="11">SUM(F27,H27)</f>
        <v>4062574.5</v>
      </c>
      <c r="K27" s="15">
        <f t="shared" si="1"/>
        <v>0.91536675387888666</v>
      </c>
      <c r="L27" s="294" t="s">
        <v>106</v>
      </c>
    </row>
    <row r="28" spans="1:14" s="18" customFormat="1">
      <c r="A28" s="14"/>
      <c r="B28" s="11"/>
      <c r="C28" s="139" t="s">
        <v>1114</v>
      </c>
      <c r="D28" s="11"/>
      <c r="E28" s="312">
        <f>แบบบันทึกแม่ข่าย!E31</f>
        <v>861153.78</v>
      </c>
      <c r="F28" s="312">
        <f>แบบบันทึกแม่ข่าย!F31</f>
        <v>1222428.5900000001</v>
      </c>
      <c r="G28" s="311"/>
      <c r="H28" s="311"/>
      <c r="I28" s="307">
        <f t="shared" si="10"/>
        <v>861153.78</v>
      </c>
      <c r="J28" s="307">
        <f t="shared" si="11"/>
        <v>1222428.5900000001</v>
      </c>
      <c r="K28" s="15">
        <f t="shared" si="1"/>
        <v>0.2754338388814887</v>
      </c>
      <c r="L28" s="294" t="s">
        <v>106</v>
      </c>
    </row>
    <row r="29" spans="1:14" s="18" customFormat="1">
      <c r="A29" s="14"/>
      <c r="B29" s="11"/>
      <c r="C29" s="139" t="s">
        <v>1118</v>
      </c>
      <c r="D29" s="11"/>
      <c r="E29" s="312">
        <f>แบบบันทึกแม่ข่าย!E32</f>
        <v>0</v>
      </c>
      <c r="F29" s="312">
        <f>แบบบันทึกแม่ข่าย!F32</f>
        <v>0</v>
      </c>
      <c r="G29" s="311"/>
      <c r="H29" s="311"/>
      <c r="I29" s="307">
        <f t="shared" si="10"/>
        <v>0</v>
      </c>
      <c r="J29" s="307">
        <f t="shared" si="11"/>
        <v>0</v>
      </c>
      <c r="K29" s="15">
        <f t="shared" si="1"/>
        <v>0</v>
      </c>
      <c r="L29" s="294" t="s">
        <v>106</v>
      </c>
    </row>
    <row r="30" spans="1:14" s="18" customFormat="1">
      <c r="A30" s="91"/>
      <c r="B30" s="87" t="s">
        <v>157</v>
      </c>
      <c r="C30" s="87"/>
      <c r="D30" s="87"/>
      <c r="E30" s="309">
        <f>แบบบันทึกแม่ข่าย!E37</f>
        <v>5940738.3700000001</v>
      </c>
      <c r="F30" s="309">
        <f>แบบบันทึกแม่ข่าย!F37</f>
        <v>5299604.63</v>
      </c>
      <c r="G30" s="309">
        <f>แบบบันทึกลูกข่าย!E37</f>
        <v>1920600</v>
      </c>
      <c r="H30" s="309">
        <f>แบบบันทึกลูกข่าย!F37</f>
        <v>2079280</v>
      </c>
      <c r="I30" s="313">
        <f>SUM(E30,G30)</f>
        <v>7861338.3700000001</v>
      </c>
      <c r="J30" s="313">
        <f>SUM(F30,H30)</f>
        <v>7378884.6299999999</v>
      </c>
      <c r="K30" s="29">
        <f t="shared" si="1"/>
        <v>1.6625875220281892</v>
      </c>
      <c r="L30" s="294" t="s">
        <v>860</v>
      </c>
    </row>
    <row r="31" spans="1:14" s="18" customFormat="1">
      <c r="A31" s="91"/>
      <c r="B31" s="87" t="s">
        <v>1241</v>
      </c>
      <c r="C31" s="87"/>
      <c r="D31" s="87"/>
      <c r="E31" s="309">
        <f>SUM(E32:E35)</f>
        <v>10577332.194545453</v>
      </c>
      <c r="F31" s="309">
        <f>SUM(F32:F35)</f>
        <v>14849433.256666668</v>
      </c>
      <c r="G31" s="309">
        <f>SUM(G32:G35)</f>
        <v>1521526</v>
      </c>
      <c r="H31" s="309">
        <f>SUM(H32:H35)</f>
        <v>1750080</v>
      </c>
      <c r="I31" s="313">
        <f>SUM(E31,G31)</f>
        <v>12098858.194545453</v>
      </c>
      <c r="J31" s="313">
        <f>SUM(F31,H31)</f>
        <v>16599513.256666668</v>
      </c>
      <c r="K31" s="29">
        <f t="shared" si="1"/>
        <v>3.7401511198685742</v>
      </c>
      <c r="L31" s="294"/>
    </row>
    <row r="32" spans="1:14" s="18" customFormat="1">
      <c r="A32" s="14"/>
      <c r="B32" s="11"/>
      <c r="C32" s="11" t="s">
        <v>1242</v>
      </c>
      <c r="D32" s="17"/>
      <c r="E32" s="310">
        <f>แบบบันทึกแม่ข่าย!E41</f>
        <v>355580</v>
      </c>
      <c r="F32" s="310">
        <f>แบบบันทึกแม่ข่าย!F41</f>
        <v>532866.59</v>
      </c>
      <c r="G32" s="310">
        <f>แบบบันทึกลูกข่าย!E41</f>
        <v>1521526</v>
      </c>
      <c r="H32" s="310">
        <f>แบบบันทึกลูกข่าย!F41</f>
        <v>1750080</v>
      </c>
      <c r="I32" s="307">
        <f t="shared" si="10"/>
        <v>1877106</v>
      </c>
      <c r="J32" s="307">
        <f t="shared" si="11"/>
        <v>2282946.59</v>
      </c>
      <c r="K32" s="15">
        <f t="shared" si="1"/>
        <v>0.51438648309518342</v>
      </c>
      <c r="L32" s="294" t="s">
        <v>106</v>
      </c>
    </row>
    <row r="33" spans="1:12" s="18" customFormat="1">
      <c r="A33" s="14"/>
      <c r="B33" s="11"/>
      <c r="C33" s="11" t="s">
        <v>1243</v>
      </c>
      <c r="D33" s="17"/>
      <c r="E33" s="310">
        <f>แบบบันทึกแม่ข่าย!E42</f>
        <v>653190.54545454541</v>
      </c>
      <c r="F33" s="310">
        <f>แบบบันทึกแม่ข่าย!F42</f>
        <v>2400000</v>
      </c>
      <c r="G33" s="311"/>
      <c r="H33" s="311"/>
      <c r="I33" s="307">
        <f t="shared" si="10"/>
        <v>653190.54545454541</v>
      </c>
      <c r="J33" s="307">
        <f t="shared" si="11"/>
        <v>2400000</v>
      </c>
      <c r="K33" s="15">
        <f t="shared" si="1"/>
        <v>0.54076059634336004</v>
      </c>
      <c r="L33" s="294" t="s">
        <v>106</v>
      </c>
    </row>
    <row r="34" spans="1:12" s="18" customFormat="1">
      <c r="A34" s="14"/>
      <c r="B34" s="11"/>
      <c r="C34" s="11" t="s">
        <v>1244</v>
      </c>
      <c r="D34" s="17"/>
      <c r="E34" s="310">
        <f>แบบบันทึกแม่ข่าย!E43</f>
        <v>638560</v>
      </c>
      <c r="F34" s="310">
        <f>แบบบันทึกแม่ข่าย!F43</f>
        <v>721900</v>
      </c>
      <c r="G34" s="311"/>
      <c r="H34" s="311"/>
      <c r="I34" s="307">
        <f t="shared" si="10"/>
        <v>638560</v>
      </c>
      <c r="J34" s="307">
        <f t="shared" si="11"/>
        <v>721900</v>
      </c>
      <c r="K34" s="15">
        <f t="shared" si="1"/>
        <v>0.16265628104177984</v>
      </c>
      <c r="L34" s="294" t="s">
        <v>106</v>
      </c>
    </row>
    <row r="35" spans="1:12" s="18" customFormat="1">
      <c r="A35" s="14"/>
      <c r="B35" s="11"/>
      <c r="C35" s="11" t="s">
        <v>1255</v>
      </c>
      <c r="D35" s="17"/>
      <c r="E35" s="310">
        <f>SUM(แบบบันทึกแม่ข่าย!E44:E47)</f>
        <v>8930001.6490909085</v>
      </c>
      <c r="F35" s="310">
        <f>SUM(แบบบันทึกแม่ข่าย!F44:F47)</f>
        <v>11194666.666666668</v>
      </c>
      <c r="G35" s="310">
        <f>SUM(แบบบันทึกลูกข่าย!E44:E47)</f>
        <v>0</v>
      </c>
      <c r="H35" s="310">
        <f>SUM(แบบบันทึกลูกข่าย!F44:F47)</f>
        <v>0</v>
      </c>
      <c r="I35" s="307">
        <f t="shared" si="10"/>
        <v>8930001.6490909085</v>
      </c>
      <c r="J35" s="307">
        <f t="shared" si="11"/>
        <v>11194666.666666668</v>
      </c>
      <c r="K35" s="15">
        <f t="shared" si="1"/>
        <v>2.5223477593882508</v>
      </c>
      <c r="L35" s="294" t="s">
        <v>106</v>
      </c>
    </row>
    <row r="36" spans="1:12" s="18" customFormat="1">
      <c r="A36" s="91"/>
      <c r="B36" s="87" t="s">
        <v>1129</v>
      </c>
      <c r="C36" s="87"/>
      <c r="D36" s="87"/>
      <c r="E36" s="309">
        <f>SUM(E37:E39)</f>
        <v>8080000</v>
      </c>
      <c r="F36" s="309">
        <f>SUM(F37:F39)</f>
        <v>5273552</v>
      </c>
      <c r="G36" s="309">
        <f>SUM(G37:G39)</f>
        <v>0</v>
      </c>
      <c r="H36" s="309">
        <f>SUM(H37:H39)</f>
        <v>0</v>
      </c>
      <c r="I36" s="313">
        <f>SUM(E36,G36)</f>
        <v>8080000</v>
      </c>
      <c r="J36" s="313">
        <f>SUM(F36,H36)</f>
        <v>5273552</v>
      </c>
      <c r="K36" s="29">
        <f t="shared" si="1"/>
        <v>1.1882204684865496</v>
      </c>
      <c r="L36" s="294"/>
    </row>
    <row r="37" spans="1:12" s="18" customFormat="1">
      <c r="A37" s="14"/>
      <c r="B37" s="11"/>
      <c r="C37" s="11" t="s">
        <v>1249</v>
      </c>
      <c r="D37" s="17"/>
      <c r="E37" s="310">
        <f>แบบบันทึกแม่ข่าย!E49</f>
        <v>0</v>
      </c>
      <c r="F37" s="310">
        <f>แบบบันทึกแม่ข่าย!F49</f>
        <v>0</v>
      </c>
      <c r="G37" s="311"/>
      <c r="H37" s="311"/>
      <c r="I37" s="307">
        <f t="shared" si="10"/>
        <v>0</v>
      </c>
      <c r="J37" s="307">
        <f t="shared" si="11"/>
        <v>0</v>
      </c>
      <c r="K37" s="15">
        <f t="shared" si="1"/>
        <v>0</v>
      </c>
      <c r="L37" s="294" t="s">
        <v>106</v>
      </c>
    </row>
    <row r="38" spans="1:12" s="18" customFormat="1">
      <c r="A38" s="14"/>
      <c r="B38" s="11"/>
      <c r="C38" s="11" t="s">
        <v>1250</v>
      </c>
      <c r="D38" s="17"/>
      <c r="E38" s="310">
        <f>แบบบันทึกแม่ข่าย!E50</f>
        <v>8080000</v>
      </c>
      <c r="F38" s="310">
        <f>แบบบันทึกแม่ข่าย!F50</f>
        <v>5273552</v>
      </c>
      <c r="G38" s="311"/>
      <c r="H38" s="311"/>
      <c r="I38" s="307">
        <f t="shared" si="10"/>
        <v>8080000</v>
      </c>
      <c r="J38" s="307">
        <f t="shared" si="11"/>
        <v>5273552</v>
      </c>
      <c r="K38" s="15">
        <f t="shared" ref="K38:K55" si="12">J38/J$55*100</f>
        <v>1.1882204684865496</v>
      </c>
      <c r="L38" s="294" t="s">
        <v>106</v>
      </c>
    </row>
    <row r="39" spans="1:12" s="18" customFormat="1">
      <c r="A39" s="14"/>
      <c r="B39" s="11"/>
      <c r="C39" s="11" t="s">
        <v>1251</v>
      </c>
      <c r="D39" s="17"/>
      <c r="E39" s="310">
        <f>แบบบันทึกแม่ข่าย!E51</f>
        <v>0</v>
      </c>
      <c r="F39" s="310">
        <f>แบบบันทึกแม่ข่าย!F51</f>
        <v>0</v>
      </c>
      <c r="G39" s="310">
        <f>แบบบันทึกลูกข่าย!E51</f>
        <v>0</v>
      </c>
      <c r="H39" s="310">
        <f>แบบบันทึกลูกข่าย!F51</f>
        <v>0</v>
      </c>
      <c r="I39" s="307">
        <f t="shared" si="10"/>
        <v>0</v>
      </c>
      <c r="J39" s="307">
        <f t="shared" si="11"/>
        <v>0</v>
      </c>
      <c r="K39" s="15">
        <f t="shared" si="12"/>
        <v>0</v>
      </c>
      <c r="L39" s="294" t="s">
        <v>114</v>
      </c>
    </row>
    <row r="40" spans="1:12" s="18" customFormat="1">
      <c r="A40" s="91"/>
      <c r="B40" s="87" t="s">
        <v>1130</v>
      </c>
      <c r="C40" s="87"/>
      <c r="D40" s="87"/>
      <c r="E40" s="309">
        <f>SUM(E41:E42)</f>
        <v>1800000</v>
      </c>
      <c r="F40" s="309">
        <f>SUM(F41:F42)</f>
        <v>1591088.7272727301</v>
      </c>
      <c r="G40" s="309">
        <f>SUM(G41:G42)</f>
        <v>0</v>
      </c>
      <c r="H40" s="309">
        <f>SUM(H41:H42)</f>
        <v>0</v>
      </c>
      <c r="I40" s="313">
        <f>SUM(E40,G40)</f>
        <v>1800000</v>
      </c>
      <c r="J40" s="313">
        <f>SUM(F40,H40)</f>
        <v>1591088.7272727301</v>
      </c>
      <c r="K40" s="29">
        <f>J40/J$55*100</f>
        <v>0.35849920374799971</v>
      </c>
      <c r="L40" s="294"/>
    </row>
    <row r="41" spans="1:12">
      <c r="A41" s="64"/>
      <c r="B41" s="74"/>
      <c r="C41" s="66" t="s">
        <v>135</v>
      </c>
      <c r="D41" s="75"/>
      <c r="E41" s="308">
        <f>แบบบันทึกแม่ข่าย!E53</f>
        <v>1800000</v>
      </c>
      <c r="F41" s="308">
        <f>แบบบันทึกแม่ข่าย!F53</f>
        <v>1591088.7272727301</v>
      </c>
      <c r="G41" s="308">
        <f>แบบบันทึกลูกข่าย!E53</f>
        <v>0</v>
      </c>
      <c r="H41" s="308">
        <f>แบบบันทึกลูกข่าย!F53</f>
        <v>0</v>
      </c>
      <c r="I41" s="307">
        <f>E41+G41</f>
        <v>1800000</v>
      </c>
      <c r="J41" s="314">
        <f>H41+F41</f>
        <v>1591088.7272727301</v>
      </c>
      <c r="K41" s="68">
        <f t="shared" si="12"/>
        <v>0.35849920374799971</v>
      </c>
      <c r="L41" s="294" t="s">
        <v>106</v>
      </c>
    </row>
    <row r="42" spans="1:12">
      <c r="A42" s="76"/>
      <c r="B42" s="74"/>
      <c r="C42" s="66" t="s">
        <v>1256</v>
      </c>
      <c r="D42" s="75"/>
      <c r="E42" s="308">
        <f>แบบบันทึกแม่ข่าย!E54+แบบบันทึกแม่ข่าย!E55</f>
        <v>0</v>
      </c>
      <c r="F42" s="308">
        <f>แบบบันทึกแม่ข่าย!F54+แบบบันทึกแม่ข่าย!F55</f>
        <v>0</v>
      </c>
      <c r="G42" s="315">
        <v>0</v>
      </c>
      <c r="H42" s="315">
        <v>0</v>
      </c>
      <c r="I42" s="316">
        <f>E42+G42</f>
        <v>0</v>
      </c>
      <c r="J42" s="317">
        <f>H42+F42</f>
        <v>0</v>
      </c>
      <c r="K42" s="68">
        <f t="shared" si="12"/>
        <v>0</v>
      </c>
      <c r="L42" s="294" t="s">
        <v>106</v>
      </c>
    </row>
    <row r="43" spans="1:12">
      <c r="A43" s="54">
        <v>3</v>
      </c>
      <c r="B43" s="55" t="s">
        <v>10</v>
      </c>
      <c r="C43" s="56"/>
      <c r="D43" s="57"/>
      <c r="E43" s="318">
        <f>แบบบันทึกแม่ข่าย!E56</f>
        <v>800000</v>
      </c>
      <c r="F43" s="318">
        <f>แบบบันทึกแม่ข่าย!F56</f>
        <v>960000</v>
      </c>
      <c r="G43" s="319"/>
      <c r="H43" s="319"/>
      <c r="I43" s="318">
        <f>SUM(E43,G43)</f>
        <v>800000</v>
      </c>
      <c r="J43" s="318">
        <f>SUM(F43,H43)</f>
        <v>960000</v>
      </c>
      <c r="K43" s="58">
        <f t="shared" si="12"/>
        <v>0.21630423853734401</v>
      </c>
      <c r="L43" t="s">
        <v>114</v>
      </c>
    </row>
    <row r="44" spans="1:12">
      <c r="A44" s="54">
        <v>4</v>
      </c>
      <c r="B44" s="55" t="s">
        <v>67</v>
      </c>
      <c r="C44" s="56"/>
      <c r="D44" s="57"/>
      <c r="E44" s="305">
        <f t="shared" ref="E44:J44" si="13">SUM(E45:E51)</f>
        <v>73995298.689999998</v>
      </c>
      <c r="F44" s="305">
        <f t="shared" si="13"/>
        <v>54762592.898484848</v>
      </c>
      <c r="G44" s="305">
        <f t="shared" si="13"/>
        <v>402014.06</v>
      </c>
      <c r="H44" s="305">
        <f t="shared" si="13"/>
        <v>1018000</v>
      </c>
      <c r="I44" s="305">
        <f t="shared" si="13"/>
        <v>74397312.75</v>
      </c>
      <c r="J44" s="305">
        <f t="shared" si="13"/>
        <v>55780592.898484848</v>
      </c>
      <c r="K44" s="58">
        <f t="shared" si="12"/>
        <v>12.56831111673786</v>
      </c>
    </row>
    <row r="45" spans="1:12">
      <c r="A45" s="64"/>
      <c r="B45" s="74"/>
      <c r="C45" s="66" t="s">
        <v>136</v>
      </c>
      <c r="D45" s="75"/>
      <c r="E45" s="308">
        <f>แบบบันทึกแม่ข่าย!E59</f>
        <v>185472</v>
      </c>
      <c r="F45" s="308">
        <f>แบบบันทึกแม่ข่าย!F59</f>
        <v>456000</v>
      </c>
      <c r="G45" s="308">
        <f>แบบบันทึกลูกข่าย!E59</f>
        <v>7500</v>
      </c>
      <c r="H45" s="308">
        <f>แบบบันทึกลูกข่าย!F59</f>
        <v>0</v>
      </c>
      <c r="I45" s="307">
        <f t="shared" ref="I45:I51" si="14">SUM(E45,G45)</f>
        <v>192972</v>
      </c>
      <c r="J45" s="314">
        <f t="shared" ref="J45:J51" si="15">SUM(F45,H45)</f>
        <v>456000</v>
      </c>
      <c r="K45" s="68">
        <f t="shared" si="12"/>
        <v>0.10274451330523841</v>
      </c>
      <c r="L45" t="s">
        <v>108</v>
      </c>
    </row>
    <row r="46" spans="1:12">
      <c r="A46" s="64"/>
      <c r="B46" s="74"/>
      <c r="C46" s="66" t="s">
        <v>703</v>
      </c>
      <c r="D46" s="75"/>
      <c r="E46" s="308">
        <f>แบบบันทึกแม่ข่าย!E62</f>
        <v>20580713.969999999</v>
      </c>
      <c r="F46" s="308">
        <f>แบบบันทึกแม่ข่าย!F62</f>
        <v>19716546.00030303</v>
      </c>
      <c r="G46" s="308">
        <f>แบบบันทึกลูกข่าย!E62</f>
        <v>0</v>
      </c>
      <c r="H46" s="308">
        <f>แบบบันทึกลูกข่าย!F62</f>
        <v>0</v>
      </c>
      <c r="I46" s="307">
        <f>SUM(E46,G46)</f>
        <v>20580713.969999999</v>
      </c>
      <c r="J46" s="314">
        <f>SUM(F46,H46)</f>
        <v>19716546.00030303</v>
      </c>
      <c r="K46" s="68">
        <f t="shared" si="12"/>
        <v>4.442471322064649</v>
      </c>
      <c r="L46" t="s">
        <v>109</v>
      </c>
    </row>
    <row r="47" spans="1:12">
      <c r="A47" s="64"/>
      <c r="B47" s="74"/>
      <c r="C47" s="66" t="s">
        <v>845</v>
      </c>
      <c r="D47" s="75"/>
      <c r="E47" s="308">
        <f>แบบบันทึกแม่ข่าย!E65</f>
        <v>5370318.2400000002</v>
      </c>
      <c r="F47" s="308">
        <f>แบบบันทึกแม่ข่าย!F65</f>
        <v>5018130.76</v>
      </c>
      <c r="G47" s="308">
        <f>แบบบันทึกลูกข่าย!E65</f>
        <v>82061.06</v>
      </c>
      <c r="H47" s="308">
        <f>แบบบันทึกลูกข่าย!F65</f>
        <v>464000</v>
      </c>
      <c r="I47" s="307">
        <f>SUM(E47,G47)</f>
        <v>5452379.2999999998</v>
      </c>
      <c r="J47" s="314">
        <f>SUM(F47,H47)</f>
        <v>5482130.7599999998</v>
      </c>
      <c r="K47" s="68">
        <f t="shared" si="12"/>
        <v>1.2352167912541157</v>
      </c>
      <c r="L47" t="s">
        <v>1094</v>
      </c>
    </row>
    <row r="48" spans="1:12">
      <c r="A48" s="64"/>
      <c r="B48" s="74"/>
      <c r="C48" s="66" t="s">
        <v>137</v>
      </c>
      <c r="D48" s="75"/>
      <c r="E48" s="308">
        <f>แบบบันทึกแม่ข่าย!E68</f>
        <v>25487985.199999999</v>
      </c>
      <c r="F48" s="308">
        <f>แบบบันทึกแม่ข่าย!F68</f>
        <v>9913236.5454545487</v>
      </c>
      <c r="G48" s="308">
        <f>แบบบันทึกลูกข่าย!E68</f>
        <v>275524</v>
      </c>
      <c r="H48" s="308">
        <f>แบบบันทึกลูกข่าย!F68</f>
        <v>492000</v>
      </c>
      <c r="I48" s="307">
        <f t="shared" si="14"/>
        <v>25763509.199999999</v>
      </c>
      <c r="J48" s="314">
        <f t="shared" si="15"/>
        <v>10405236.545454549</v>
      </c>
      <c r="K48" s="68">
        <f t="shared" si="12"/>
        <v>2.3444757997557191</v>
      </c>
      <c r="L48" t="s">
        <v>110</v>
      </c>
    </row>
    <row r="49" spans="1:12">
      <c r="A49" s="64"/>
      <c r="B49" s="74"/>
      <c r="C49" s="66" t="s">
        <v>138</v>
      </c>
      <c r="D49" s="75"/>
      <c r="E49" s="308">
        <f>แบบบันทึกแม่ข่าย!E71</f>
        <v>5563133.7599999998</v>
      </c>
      <c r="F49" s="308">
        <f>แบบบันทึกแม่ข่าย!F71</f>
        <v>10461070.27272727</v>
      </c>
      <c r="G49" s="308">
        <f>แบบบันทึกลูกข่าย!E71</f>
        <v>0</v>
      </c>
      <c r="H49" s="308">
        <f>แบบบันทึกลูกข่าย!F71</f>
        <v>0</v>
      </c>
      <c r="I49" s="307">
        <f t="shared" si="14"/>
        <v>5563133.7599999998</v>
      </c>
      <c r="J49" s="314">
        <f t="shared" si="15"/>
        <v>10461070.27272727</v>
      </c>
      <c r="K49" s="68">
        <f t="shared" si="12"/>
        <v>2.3570560829457481</v>
      </c>
      <c r="L49" t="s">
        <v>112</v>
      </c>
    </row>
    <row r="50" spans="1:12">
      <c r="A50" s="64"/>
      <c r="B50" s="74"/>
      <c r="C50" s="66" t="s">
        <v>139</v>
      </c>
      <c r="D50" s="75"/>
      <c r="E50" s="308">
        <f>แบบบันทึกแม่ข่าย!E74</f>
        <v>40841</v>
      </c>
      <c r="F50" s="308">
        <f>แบบบันทึกแม่ข่าย!F74</f>
        <v>120000</v>
      </c>
      <c r="G50" s="308">
        <f>แบบบันทึกลูกข่าย!E74</f>
        <v>0</v>
      </c>
      <c r="H50" s="308">
        <f>แบบบันทึกลูกข่าย!F74</f>
        <v>0</v>
      </c>
      <c r="I50" s="307">
        <f t="shared" si="14"/>
        <v>40841</v>
      </c>
      <c r="J50" s="314">
        <f t="shared" si="15"/>
        <v>120000</v>
      </c>
      <c r="K50" s="68">
        <f t="shared" si="12"/>
        <v>2.7038029817168002E-2</v>
      </c>
      <c r="L50" t="s">
        <v>111</v>
      </c>
    </row>
    <row r="51" spans="1:12">
      <c r="A51" s="64"/>
      <c r="B51" s="74"/>
      <c r="C51" s="66" t="s">
        <v>140</v>
      </c>
      <c r="D51" s="75"/>
      <c r="E51" s="308">
        <f>แบบบันทึกแม่ข่าย!E77+แบบบันทึกแม่ข่าย!E80</f>
        <v>16766834.52</v>
      </c>
      <c r="F51" s="308">
        <f>แบบบันทึกแม่ข่าย!F77+แบบบันทึกแม่ข่าย!F80</f>
        <v>9077609.3200000003</v>
      </c>
      <c r="G51" s="308">
        <f>แบบบันทึกลูกข่าย!E77+แบบบันทึกลูกข่าย!E80</f>
        <v>36929</v>
      </c>
      <c r="H51" s="308">
        <f>แบบบันทึกลูกข่าย!F77+แบบบันทึกลูกข่าย!F80</f>
        <v>62000</v>
      </c>
      <c r="I51" s="307">
        <f t="shared" si="14"/>
        <v>16803763.52</v>
      </c>
      <c r="J51" s="314">
        <f t="shared" si="15"/>
        <v>9139609.3200000003</v>
      </c>
      <c r="K51" s="68">
        <f t="shared" si="12"/>
        <v>2.0593085775952216</v>
      </c>
      <c r="L51" t="s">
        <v>112</v>
      </c>
    </row>
    <row r="52" spans="1:12">
      <c r="A52" s="54">
        <v>5</v>
      </c>
      <c r="B52" s="55" t="s">
        <v>142</v>
      </c>
      <c r="C52" s="77"/>
      <c r="D52" s="78"/>
      <c r="E52" s="305">
        <f>แบบบันทึกแม่ข่าย!E83</f>
        <v>270545.40000000002</v>
      </c>
      <c r="F52" s="305">
        <f>แบบบันทึกแม่ข่าย!F83</f>
        <v>270000</v>
      </c>
      <c r="G52" s="319"/>
      <c r="H52" s="319"/>
      <c r="I52" s="305">
        <f>E52+G52</f>
        <v>270545.40000000002</v>
      </c>
      <c r="J52" s="320">
        <f>H52+F52</f>
        <v>270000</v>
      </c>
      <c r="K52" s="58">
        <f t="shared" si="12"/>
        <v>6.0835567088628008E-2</v>
      </c>
      <c r="L52" t="s">
        <v>107</v>
      </c>
    </row>
    <row r="53" spans="1:12">
      <c r="A53" s="54">
        <v>6</v>
      </c>
      <c r="B53" s="55" t="s">
        <v>1257</v>
      </c>
      <c r="C53" s="77"/>
      <c r="D53" s="78"/>
      <c r="E53" s="305">
        <f>แบบบันทึกแม่ข่าย!E85</f>
        <v>10000000</v>
      </c>
      <c r="F53" s="305">
        <f>แบบบันทึกแม่ข่าย!F85</f>
        <v>5166837</v>
      </c>
      <c r="G53" s="319"/>
      <c r="H53" s="319"/>
      <c r="I53" s="305">
        <f>E53+G53</f>
        <v>10000000</v>
      </c>
      <c r="J53" s="305">
        <f>F53+H53</f>
        <v>5166837</v>
      </c>
      <c r="K53" s="58">
        <f t="shared" si="12"/>
        <v>1.1641757738870573</v>
      </c>
      <c r="L53" t="s">
        <v>112</v>
      </c>
    </row>
    <row r="54" spans="1:12">
      <c r="A54" s="54">
        <v>7</v>
      </c>
      <c r="B54" s="55" t="s">
        <v>143</v>
      </c>
      <c r="C54" s="77"/>
      <c r="D54" s="78"/>
      <c r="E54" s="305">
        <f>แบบบันทึกแม่ข่าย!E87</f>
        <v>31618075.780000001</v>
      </c>
      <c r="F54" s="305">
        <f>แบบบันทึกแม่ข่าย!F87</f>
        <v>5200000</v>
      </c>
      <c r="G54" s="305">
        <f>แบบบันทึกลูกข่าย!E87</f>
        <v>4955864.71</v>
      </c>
      <c r="H54" s="305">
        <f>แบบบันทึกลูกข่าย!F87</f>
        <v>9407391.879999999</v>
      </c>
      <c r="I54" s="305">
        <f>E54+G54</f>
        <v>36573940.490000002</v>
      </c>
      <c r="J54" s="305">
        <f>F54+H54</f>
        <v>14607391.879999999</v>
      </c>
      <c r="K54" s="58">
        <f t="shared" si="12"/>
        <v>3.2912924766874809</v>
      </c>
      <c r="L54" t="s">
        <v>114</v>
      </c>
    </row>
    <row r="55" spans="1:12">
      <c r="A55" s="79"/>
      <c r="B55" s="80"/>
      <c r="C55" s="81"/>
      <c r="D55" s="82" t="s">
        <v>141</v>
      </c>
      <c r="E55" s="321">
        <f>SUM(E4,E14,E43,E44,E52,E53,E54)</f>
        <v>348461395.23454547</v>
      </c>
      <c r="F55" s="321">
        <f>SUM(F4,F14,F43,F44,F52,F53,F54)</f>
        <v>349376002.39242423</v>
      </c>
      <c r="G55" s="321">
        <f>SUM(G4,G14,G43,G44,G52,G53,G54)</f>
        <v>72127790.550008327</v>
      </c>
      <c r="H55" s="321">
        <f>SUM(H4,H14,H43,H44,H52,H53,H54)</f>
        <v>72570252.070000008</v>
      </c>
      <c r="I55" s="321">
        <f>SUM(I54,I53,I52,I44,I43,I40,I39,I38,I14,I4)</f>
        <v>440768043.97909921</v>
      </c>
      <c r="J55" s="321">
        <f>SUM(J54,J53,J52,J44,J43,J40,J39,J38,J14,J4)</f>
        <v>443819319.71909094</v>
      </c>
      <c r="K55" s="83">
        <f t="shared" si="12"/>
        <v>100</v>
      </c>
    </row>
    <row r="57" spans="1:12" ht="15">
      <c r="D57" s="322" t="s">
        <v>846</v>
      </c>
      <c r="E57" s="323">
        <f>แบบบันทึกแม่ข่าย!E89-ประมาณการรายได้!E55</f>
        <v>0</v>
      </c>
      <c r="F57" s="323">
        <f>แบบบันทึกแม่ข่าย!F89-ประมาณการรายได้!F55</f>
        <v>0</v>
      </c>
      <c r="G57" s="323">
        <f>แบบบันทึกลูกข่าย!E89-ประมาณการรายได้!G55</f>
        <v>0</v>
      </c>
      <c r="H57" s="323">
        <f>แบบบันทึกลูกข่าย!F89-ประมาณการรายได้!H55</f>
        <v>0</v>
      </c>
    </row>
    <row r="58" spans="1:12" ht="15">
      <c r="D58" s="322" t="s">
        <v>847</v>
      </c>
    </row>
  </sheetData>
  <sheetProtection formatCells="0" formatColumns="0" formatRows="0" selectLockedCells="1" selectUnlockedCells="1"/>
  <mergeCells count="6">
    <mergeCell ref="A1:J1"/>
    <mergeCell ref="A2:A3"/>
    <mergeCell ref="B2:D3"/>
    <mergeCell ref="E2:F2"/>
    <mergeCell ref="G2:H2"/>
    <mergeCell ref="I2:J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66"/>
  <sheetViews>
    <sheetView zoomScale="110" zoomScaleNormal="110" workbookViewId="0">
      <pane xSplit="4" ySplit="3" topLeftCell="E28" activePane="bottomRight" state="frozen"/>
      <selection pane="topRight" activeCell="E1" sqref="E1"/>
      <selection pane="bottomLeft" activeCell="A4" sqref="A4"/>
      <selection pane="bottomRight" activeCell="J48" sqref="J48"/>
    </sheetView>
  </sheetViews>
  <sheetFormatPr defaultRowHeight="14.25"/>
  <cols>
    <col min="1" max="1" width="5.375" style="84" customWidth="1"/>
    <col min="2" max="2" width="2.625" style="84" customWidth="1"/>
    <col min="3" max="3" width="2.375" style="84" customWidth="1"/>
    <col min="4" max="4" width="29.375" style="84" customWidth="1"/>
    <col min="5" max="5" width="16.375" style="85" customWidth="1"/>
    <col min="6" max="6" width="14.875" style="85" bestFit="1" customWidth="1"/>
    <col min="7" max="7" width="17.75" style="85" customWidth="1"/>
    <col min="8" max="8" width="14.875" style="85" bestFit="1" customWidth="1"/>
    <col min="9" max="9" width="17.375" style="85" customWidth="1"/>
    <col min="10" max="10" width="14.875" style="85" bestFit="1" customWidth="1"/>
    <col min="11" max="11" width="12" style="50" customWidth="1"/>
  </cols>
  <sheetData>
    <row r="1" spans="1:14" ht="18">
      <c r="A1" s="530" t="s">
        <v>1613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</row>
    <row r="2" spans="1:14">
      <c r="A2" s="531" t="s">
        <v>0</v>
      </c>
      <c r="B2" s="533" t="s">
        <v>1</v>
      </c>
      <c r="C2" s="534"/>
      <c r="D2" s="535"/>
      <c r="E2" s="539" t="s">
        <v>129</v>
      </c>
      <c r="F2" s="540"/>
      <c r="G2" s="539" t="s">
        <v>144</v>
      </c>
      <c r="H2" s="540"/>
      <c r="I2" s="539" t="s">
        <v>151</v>
      </c>
      <c r="J2" s="540"/>
      <c r="K2" s="94" t="s">
        <v>131</v>
      </c>
      <c r="L2" t="s">
        <v>858</v>
      </c>
    </row>
    <row r="3" spans="1:14">
      <c r="A3" s="532"/>
      <c r="B3" s="536"/>
      <c r="C3" s="537"/>
      <c r="D3" s="538"/>
      <c r="E3" s="95" t="s">
        <v>1614</v>
      </c>
      <c r="F3" s="95" t="s">
        <v>1612</v>
      </c>
      <c r="G3" s="95" t="s">
        <v>1614</v>
      </c>
      <c r="H3" s="95" t="s">
        <v>1612</v>
      </c>
      <c r="I3" s="95" t="s">
        <v>1614</v>
      </c>
      <c r="J3" s="95" t="s">
        <v>1612</v>
      </c>
      <c r="K3" s="96"/>
    </row>
    <row r="4" spans="1:14">
      <c r="A4" s="97">
        <v>1</v>
      </c>
      <c r="B4" s="98" t="s">
        <v>13</v>
      </c>
      <c r="C4" s="98"/>
      <c r="D4" s="98"/>
      <c r="E4" s="326">
        <f t="shared" ref="E4:J4" si="0">SUM(E5,E15)</f>
        <v>171749012</v>
      </c>
      <c r="F4" s="326">
        <f t="shared" si="0"/>
        <v>182586300</v>
      </c>
      <c r="G4" s="326">
        <f t="shared" si="0"/>
        <v>53461217.200000003</v>
      </c>
      <c r="H4" s="326">
        <f t="shared" si="0"/>
        <v>55655140.680000007</v>
      </c>
      <c r="I4" s="326">
        <f t="shared" si="0"/>
        <v>225210229.19999999</v>
      </c>
      <c r="J4" s="326">
        <f t="shared" si="0"/>
        <v>238241440.68000001</v>
      </c>
      <c r="K4" s="58">
        <f t="shared" ref="K4:K35" si="1">J4*100/J$62</f>
        <v>54.116164976614577</v>
      </c>
      <c r="M4" t="s">
        <v>849</v>
      </c>
    </row>
    <row r="5" spans="1:14">
      <c r="A5" s="99"/>
      <c r="B5" s="100"/>
      <c r="C5" s="101" t="s">
        <v>14</v>
      </c>
      <c r="D5" s="102"/>
      <c r="E5" s="327">
        <f t="shared" ref="E5:J5" si="2">SUM(E6:E14)</f>
        <v>86470240</v>
      </c>
      <c r="F5" s="327">
        <f t="shared" si="2"/>
        <v>92365740</v>
      </c>
      <c r="G5" s="327">
        <f t="shared" si="2"/>
        <v>37707548</v>
      </c>
      <c r="H5" s="327">
        <f t="shared" si="2"/>
        <v>39647668.800000004</v>
      </c>
      <c r="I5" s="327">
        <f t="shared" si="2"/>
        <v>124177788</v>
      </c>
      <c r="J5" s="327">
        <f t="shared" si="2"/>
        <v>132013408.80000001</v>
      </c>
      <c r="K5" s="103">
        <f t="shared" si="1"/>
        <v>29.986636201305494</v>
      </c>
    </row>
    <row r="6" spans="1:14">
      <c r="A6" s="104"/>
      <c r="B6" s="105"/>
      <c r="C6" s="11" t="s">
        <v>1168</v>
      </c>
      <c r="D6" s="67"/>
      <c r="E6" s="308">
        <f>แบบบันทึกแม่ข่าย!E93</f>
        <v>74585280</v>
      </c>
      <c r="F6" s="308">
        <f>แบบบันทึกแม่ข่าย!F93</f>
        <v>79415640</v>
      </c>
      <c r="G6" s="308">
        <f>แบบบันทึกลูกข่าย!E93</f>
        <v>36071788</v>
      </c>
      <c r="H6" s="308">
        <f>แบบบันทึกลูกข่าย!F93</f>
        <v>38020648.800000004</v>
      </c>
      <c r="I6" s="328">
        <f t="shared" ref="I6:I14" si="3">E6+G6</f>
        <v>110657068</v>
      </c>
      <c r="J6" s="308">
        <f>H6+F6</f>
        <v>117436288.80000001</v>
      </c>
      <c r="K6" s="68">
        <f t="shared" si="1"/>
        <v>26.675466538494891</v>
      </c>
      <c r="L6" t="s">
        <v>119</v>
      </c>
    </row>
    <row r="7" spans="1:14">
      <c r="A7" s="104"/>
      <c r="B7" s="105"/>
      <c r="C7" s="11" t="s">
        <v>53</v>
      </c>
      <c r="D7" s="67"/>
      <c r="E7" s="308">
        <f>แบบบันทึกแม่ข่าย!E94</f>
        <v>251500</v>
      </c>
      <c r="F7" s="308">
        <f>แบบบันทึกแม่ข่าย!F94</f>
        <v>286500</v>
      </c>
      <c r="G7" s="308">
        <f>แบบบันทึกลูกข่าย!E94</f>
        <v>840000</v>
      </c>
      <c r="H7" s="308">
        <f>แบบบันทึกลูกข่าย!F94</f>
        <v>798000</v>
      </c>
      <c r="I7" s="328">
        <f t="shared" si="3"/>
        <v>1091500</v>
      </c>
      <c r="J7" s="308">
        <f t="shared" ref="J7:J42" si="4">H7+F7</f>
        <v>1084500</v>
      </c>
      <c r="K7" s="68">
        <f t="shared" si="1"/>
        <v>0.24634245305781244</v>
      </c>
      <c r="L7" t="s">
        <v>119</v>
      </c>
    </row>
    <row r="8" spans="1:14">
      <c r="A8" s="104"/>
      <c r="B8" s="105"/>
      <c r="C8" s="11" t="s">
        <v>1167</v>
      </c>
      <c r="D8" s="67"/>
      <c r="E8" s="308">
        <f>แบบบันทึกแม่ข่าย!E95</f>
        <v>1627200</v>
      </c>
      <c r="F8" s="308">
        <f>แบบบันทึกแม่ข่าย!F95</f>
        <v>1699200</v>
      </c>
      <c r="G8" s="308">
        <f>แบบบันทึกลูกข่าย!E95</f>
        <v>311760</v>
      </c>
      <c r="H8" s="308">
        <f>แบบบันทึกลูกข่าย!F95</f>
        <v>343020</v>
      </c>
      <c r="I8" s="328">
        <f t="shared" si="3"/>
        <v>1938960</v>
      </c>
      <c r="J8" s="308">
        <f t="shared" si="4"/>
        <v>2042220</v>
      </c>
      <c r="K8" s="68">
        <f t="shared" si="1"/>
        <v>0.46388703041376278</v>
      </c>
      <c r="L8" t="s">
        <v>119</v>
      </c>
    </row>
    <row r="9" spans="1:14">
      <c r="A9" s="104"/>
      <c r="B9" s="105"/>
      <c r="C9" s="11" t="s">
        <v>1169</v>
      </c>
      <c r="D9" s="67"/>
      <c r="E9" s="308">
        <f>แบบบันทึกแม่ข่าย!E96</f>
        <v>1111260</v>
      </c>
      <c r="F9" s="308">
        <f>แบบบันทึกแม่ข่าย!F96</f>
        <v>1202400</v>
      </c>
      <c r="G9" s="308">
        <f>แบบบันทึกลูกข่าย!E96</f>
        <v>0</v>
      </c>
      <c r="H9" s="308">
        <f>แบบบันทึกลูกข่าย!F96</f>
        <v>0</v>
      </c>
      <c r="I9" s="328">
        <f t="shared" si="3"/>
        <v>1111260</v>
      </c>
      <c r="J9" s="308">
        <f t="shared" si="4"/>
        <v>1202400</v>
      </c>
      <c r="K9" s="68">
        <f t="shared" si="1"/>
        <v>0.27312325085911821</v>
      </c>
      <c r="L9" t="s">
        <v>119</v>
      </c>
    </row>
    <row r="10" spans="1:14">
      <c r="A10" s="104"/>
      <c r="B10" s="105"/>
      <c r="C10" s="11" t="s">
        <v>56</v>
      </c>
      <c r="D10" s="67"/>
      <c r="E10" s="308">
        <f>แบบบันทึกแม่ข่าย!E97</f>
        <v>0</v>
      </c>
      <c r="F10" s="308">
        <f>แบบบันทึกแม่ข่าย!F97</f>
        <v>0</v>
      </c>
      <c r="G10" s="308">
        <f>แบบบันทึกลูกข่าย!E97</f>
        <v>0</v>
      </c>
      <c r="H10" s="308">
        <f>แบบบันทึกลูกข่าย!F97</f>
        <v>0</v>
      </c>
      <c r="I10" s="328">
        <f t="shared" si="3"/>
        <v>0</v>
      </c>
      <c r="J10" s="308">
        <f t="shared" si="4"/>
        <v>0</v>
      </c>
      <c r="K10" s="68">
        <f t="shared" si="1"/>
        <v>0</v>
      </c>
      <c r="L10" t="s">
        <v>119</v>
      </c>
    </row>
    <row r="11" spans="1:14">
      <c r="A11" s="104"/>
      <c r="B11" s="105"/>
      <c r="C11" s="11" t="s">
        <v>1159</v>
      </c>
      <c r="D11" s="67"/>
      <c r="E11" s="308">
        <f>แบบบันทึกแม่ข่าย!E98</f>
        <v>3650000</v>
      </c>
      <c r="F11" s="308">
        <f>แบบบันทึกแม่ข่าย!F98</f>
        <v>3510000</v>
      </c>
      <c r="G11" s="308">
        <f>แบบบันทึกลูกข่าย!E98</f>
        <v>0</v>
      </c>
      <c r="H11" s="308">
        <f>แบบบันทึกลูกข่าย!F98</f>
        <v>0</v>
      </c>
      <c r="I11" s="328">
        <f t="shared" si="3"/>
        <v>3650000</v>
      </c>
      <c r="J11" s="308">
        <f>H11+F11</f>
        <v>3510000</v>
      </c>
      <c r="K11" s="68">
        <f t="shared" si="1"/>
        <v>0.79729092690910253</v>
      </c>
      <c r="L11" t="s">
        <v>121</v>
      </c>
    </row>
    <row r="12" spans="1:14">
      <c r="A12" s="104"/>
      <c r="B12" s="105"/>
      <c r="C12" s="11" t="s">
        <v>1160</v>
      </c>
      <c r="D12" s="67"/>
      <c r="E12" s="308">
        <f>แบบบันทึกแม่ข่าย!E99</f>
        <v>0</v>
      </c>
      <c r="F12" s="308">
        <f>แบบบันทึกแม่ข่าย!F99</f>
        <v>0</v>
      </c>
      <c r="G12" s="308">
        <f>แบบบันทึกลูกข่าย!E99</f>
        <v>0</v>
      </c>
      <c r="H12" s="308">
        <f>แบบบันทึกลูกข่าย!F99</f>
        <v>0</v>
      </c>
      <c r="I12" s="328">
        <f t="shared" si="3"/>
        <v>0</v>
      </c>
      <c r="J12" s="308">
        <f>H12+F12</f>
        <v>0</v>
      </c>
      <c r="K12" s="68">
        <f t="shared" si="1"/>
        <v>0</v>
      </c>
      <c r="L12" t="s">
        <v>121</v>
      </c>
    </row>
    <row r="13" spans="1:14">
      <c r="A13" s="104"/>
      <c r="B13" s="105"/>
      <c r="C13" s="11" t="s">
        <v>1161</v>
      </c>
      <c r="D13" s="67"/>
      <c r="E13" s="308">
        <f>แบบบันทึกแม่ข่าย!E100</f>
        <v>5245000</v>
      </c>
      <c r="F13" s="308">
        <f>แบบบันทึกแม่ข่าย!F100</f>
        <v>6252000</v>
      </c>
      <c r="G13" s="308">
        <f>แบบบันทึกลูกข่าย!E100</f>
        <v>484000</v>
      </c>
      <c r="H13" s="308">
        <f>แบบบันทึกลูกข่าย!F100</f>
        <v>486000</v>
      </c>
      <c r="I13" s="328">
        <f t="shared" si="3"/>
        <v>5729000</v>
      </c>
      <c r="J13" s="308">
        <f>H13+F13</f>
        <v>6738000</v>
      </c>
      <c r="K13" s="68">
        <f t="shared" si="1"/>
        <v>1.5305260015708071</v>
      </c>
      <c r="L13" t="s">
        <v>121</v>
      </c>
    </row>
    <row r="14" spans="1:14">
      <c r="A14" s="104"/>
      <c r="B14" s="105"/>
      <c r="C14" s="11" t="s">
        <v>1177</v>
      </c>
      <c r="D14" s="67" t="s">
        <v>836</v>
      </c>
      <c r="E14" s="308">
        <f>แบบบันทึกแม่ข่าย!E101</f>
        <v>0</v>
      </c>
      <c r="F14" s="308">
        <f>แบบบันทึกแม่ข่าย!F101</f>
        <v>0</v>
      </c>
      <c r="G14" s="308">
        <f>แบบบันทึกลูกข่าย!E101</f>
        <v>0</v>
      </c>
      <c r="H14" s="308">
        <f>แบบบันทึกลูกข่าย!F101</f>
        <v>0</v>
      </c>
      <c r="I14" s="328">
        <f t="shared" si="3"/>
        <v>0</v>
      </c>
      <c r="J14" s="308">
        <f>H14+F14</f>
        <v>0</v>
      </c>
      <c r="K14" s="68">
        <f t="shared" si="1"/>
        <v>0</v>
      </c>
      <c r="L14" t="s">
        <v>122</v>
      </c>
    </row>
    <row r="15" spans="1:14">
      <c r="A15" s="107"/>
      <c r="B15" s="108"/>
      <c r="C15" s="109" t="s">
        <v>20</v>
      </c>
      <c r="D15" s="72"/>
      <c r="E15" s="329">
        <f t="shared" ref="E15:J15" si="5">SUM(E16+E17+E18+E19+E23+E24)</f>
        <v>85278772</v>
      </c>
      <c r="F15" s="329">
        <f t="shared" si="5"/>
        <v>90220560</v>
      </c>
      <c r="G15" s="329">
        <f t="shared" si="5"/>
        <v>15753669.200000001</v>
      </c>
      <c r="H15" s="329">
        <f t="shared" si="5"/>
        <v>16007471.880000001</v>
      </c>
      <c r="I15" s="329">
        <f t="shared" si="5"/>
        <v>101032441.19999999</v>
      </c>
      <c r="J15" s="329">
        <f t="shared" si="5"/>
        <v>106228031.88</v>
      </c>
      <c r="K15" s="110">
        <f t="shared" si="1"/>
        <v>24.129528775309087</v>
      </c>
      <c r="N15">
        <v>40</v>
      </c>
    </row>
    <row r="16" spans="1:14">
      <c r="A16" s="104"/>
      <c r="B16" s="105"/>
      <c r="C16" s="106"/>
      <c r="D16" s="67" t="s">
        <v>93</v>
      </c>
      <c r="E16" s="308">
        <f>แบบบันทึกแม่ข่าย!E103</f>
        <v>11095760</v>
      </c>
      <c r="F16" s="308">
        <f>แบบบันทึกแม่ข่าย!F103</f>
        <v>11477040</v>
      </c>
      <c r="G16" s="308">
        <f>แบบบันทึกลูกข่าย!E103</f>
        <v>410344.8</v>
      </c>
      <c r="H16" s="308">
        <f>แบบบันทึกลูกข่าย!F103</f>
        <v>595084.80000000005</v>
      </c>
      <c r="I16" s="328">
        <f>E16+G16</f>
        <v>11506104.800000001</v>
      </c>
      <c r="J16" s="308">
        <f t="shared" si="4"/>
        <v>12072124.800000001</v>
      </c>
      <c r="K16" s="73">
        <f t="shared" si="1"/>
        <v>2.7421639804998188</v>
      </c>
      <c r="L16" t="s">
        <v>120</v>
      </c>
      <c r="N16" t="s">
        <v>852</v>
      </c>
    </row>
    <row r="17" spans="1:14">
      <c r="A17" s="104"/>
      <c r="B17" s="105"/>
      <c r="C17" s="106"/>
      <c r="D17" s="67" t="s">
        <v>74</v>
      </c>
      <c r="E17" s="308">
        <f>แบบบันทึกแม่ข่าย!E104</f>
        <v>21479280</v>
      </c>
      <c r="F17" s="308">
        <f>แบบบันทึกแม่ข่าย!F104</f>
        <v>22783920</v>
      </c>
      <c r="G17" s="308">
        <f>แบบบันทึกลูกข่าย!E104</f>
        <v>8514758</v>
      </c>
      <c r="H17" s="458">
        <f>แบบบันทึกลูกข่าย!F104</f>
        <v>9111129.5999999996</v>
      </c>
      <c r="I17" s="328">
        <f>E17+G17</f>
        <v>29994038</v>
      </c>
      <c r="J17" s="308">
        <f>H17+F17</f>
        <v>31895049.600000001</v>
      </c>
      <c r="K17" s="73">
        <f t="shared" si="1"/>
        <v>7.2449098744717375</v>
      </c>
      <c r="L17" t="s">
        <v>120</v>
      </c>
      <c r="N17">
        <v>42</v>
      </c>
    </row>
    <row r="18" spans="1:14">
      <c r="A18" s="104"/>
      <c r="B18" s="105"/>
      <c r="C18" s="106"/>
      <c r="D18" s="67" t="s">
        <v>145</v>
      </c>
      <c r="E18" s="308">
        <f>แบบบันทึกแม่ข่าย!E105</f>
        <v>1617282</v>
      </c>
      <c r="F18" s="308">
        <f>แบบบันทึกแม่ข่าย!F105</f>
        <v>2520000</v>
      </c>
      <c r="G18" s="308">
        <f>แบบบันทึกลูกข่าย!E105</f>
        <v>379706.4</v>
      </c>
      <c r="H18" s="308">
        <f>แบบบันทึกลูกข่าย!F105</f>
        <v>475617.48</v>
      </c>
      <c r="I18" s="328">
        <f>E18+G18</f>
        <v>1996988.4</v>
      </c>
      <c r="J18" s="308">
        <f t="shared" si="4"/>
        <v>2995617.48</v>
      </c>
      <c r="K18" s="73">
        <f t="shared" si="1"/>
        <v>0.68044975421490306</v>
      </c>
      <c r="L18" t="s">
        <v>122</v>
      </c>
      <c r="N18">
        <v>0.25694444444444448</v>
      </c>
    </row>
    <row r="19" spans="1:14">
      <c r="A19" s="104"/>
      <c r="B19" s="105"/>
      <c r="C19" s="106"/>
      <c r="D19" s="324" t="s">
        <v>22</v>
      </c>
      <c r="E19" s="330">
        <f t="shared" ref="E19:J19" si="6">SUM(E20:E22)</f>
        <v>48542800</v>
      </c>
      <c r="F19" s="330">
        <f t="shared" si="6"/>
        <v>50919600</v>
      </c>
      <c r="G19" s="330">
        <f t="shared" si="6"/>
        <v>6448860</v>
      </c>
      <c r="H19" s="330">
        <f t="shared" si="6"/>
        <v>5825640</v>
      </c>
      <c r="I19" s="330">
        <f t="shared" si="6"/>
        <v>54991660</v>
      </c>
      <c r="J19" s="330">
        <f t="shared" si="6"/>
        <v>56745240</v>
      </c>
      <c r="K19" s="325">
        <f t="shared" si="1"/>
        <v>12.889591167316091</v>
      </c>
      <c r="N19" t="s">
        <v>853</v>
      </c>
    </row>
    <row r="20" spans="1:14">
      <c r="A20" s="104"/>
      <c r="B20" s="105"/>
      <c r="C20" s="106"/>
      <c r="D20" s="67" t="s">
        <v>23</v>
      </c>
      <c r="E20" s="308">
        <f>แบบบันทึกแม่ข่าย!E107</f>
        <v>474000</v>
      </c>
      <c r="F20" s="308">
        <f>แบบบันทึกแม่ข่าย!F107</f>
        <v>528000</v>
      </c>
      <c r="G20" s="308">
        <f>แบบบันทึกลูกข่าย!E107</f>
        <v>31000</v>
      </c>
      <c r="H20" s="308">
        <f>แบบบันทึกลูกข่าย!F107</f>
        <v>12000</v>
      </c>
      <c r="I20" s="328">
        <f t="shared" ref="I20:I26" si="7">E20+G20</f>
        <v>505000</v>
      </c>
      <c r="J20" s="308">
        <f t="shared" si="4"/>
        <v>540000</v>
      </c>
      <c r="K20" s="68">
        <f t="shared" si="1"/>
        <v>0.12266014260140039</v>
      </c>
      <c r="L20" t="s">
        <v>121</v>
      </c>
      <c r="N20" t="s">
        <v>854</v>
      </c>
    </row>
    <row r="21" spans="1:14">
      <c r="A21" s="104"/>
      <c r="B21" s="105"/>
      <c r="C21" s="106"/>
      <c r="D21" s="67" t="s">
        <v>721</v>
      </c>
      <c r="E21" s="308">
        <f>แบบบันทึกแม่ข่าย!E108+แบบบันทึกแม่ข่าย!E109</f>
        <v>12068800</v>
      </c>
      <c r="F21" s="308">
        <f>แบบบันทึกแม่ข่าย!F108+แบบบันทึกแม่ข่าย!F109</f>
        <v>12391600</v>
      </c>
      <c r="G21" s="308">
        <f>แบบบันทึกลูกข่าย!E108+แบบบันทึกลูกข่าย!E109</f>
        <v>3542200</v>
      </c>
      <c r="H21" s="308">
        <f>แบบบันทึกลูกข่าย!F108+แบบบันทึกลูกข่าย!F109</f>
        <v>3653700</v>
      </c>
      <c r="I21" s="328">
        <f t="shared" si="7"/>
        <v>15611000</v>
      </c>
      <c r="J21" s="308">
        <f t="shared" si="4"/>
        <v>16045300</v>
      </c>
      <c r="K21" s="68">
        <f t="shared" si="1"/>
        <v>3.6446644186708328</v>
      </c>
      <c r="L21" t="s">
        <v>121</v>
      </c>
      <c r="N21" t="s">
        <v>855</v>
      </c>
    </row>
    <row r="22" spans="1:14">
      <c r="A22" s="104"/>
      <c r="B22" s="105"/>
      <c r="C22" s="106"/>
      <c r="D22" s="122" t="s">
        <v>75</v>
      </c>
      <c r="E22" s="308">
        <f>แบบบันทึกแม่ข่าย!E110</f>
        <v>36000000</v>
      </c>
      <c r="F22" s="308">
        <f>แบบบันทึกแม่ข่าย!F110</f>
        <v>38000000</v>
      </c>
      <c r="G22" s="308">
        <f>แบบบันทึกลูกข่าย!E110</f>
        <v>2875660</v>
      </c>
      <c r="H22" s="308">
        <f>แบบบันทึกลูกข่าย!F110</f>
        <v>2159940</v>
      </c>
      <c r="I22" s="328">
        <f t="shared" si="7"/>
        <v>38875660</v>
      </c>
      <c r="J22" s="308">
        <f t="shared" si="4"/>
        <v>40159940</v>
      </c>
      <c r="K22" s="68">
        <f t="shared" si="1"/>
        <v>9.1222666060438584</v>
      </c>
      <c r="L22" t="s">
        <v>121</v>
      </c>
      <c r="N22" t="s">
        <v>856</v>
      </c>
    </row>
    <row r="23" spans="1:14">
      <c r="A23" s="104"/>
      <c r="B23" s="105"/>
      <c r="C23" s="106"/>
      <c r="D23" s="67" t="s">
        <v>24</v>
      </c>
      <c r="E23" s="308">
        <f>แบบบันทึกแม่ข่าย!E111</f>
        <v>2520000</v>
      </c>
      <c r="F23" s="308">
        <f>แบบบันทึกแม่ข่าย!F111</f>
        <v>2520000</v>
      </c>
      <c r="G23" s="308">
        <f>แบบบันทึกลูกข่าย!E111</f>
        <v>0</v>
      </c>
      <c r="H23" s="308">
        <f>แบบบันทึกลูกข่าย!F111</f>
        <v>0</v>
      </c>
      <c r="I23" s="331">
        <f t="shared" si="7"/>
        <v>2520000</v>
      </c>
      <c r="J23" s="308">
        <f t="shared" si="4"/>
        <v>2520000</v>
      </c>
      <c r="K23" s="73">
        <f t="shared" si="1"/>
        <v>0.5724139988065351</v>
      </c>
      <c r="L23" t="s">
        <v>121</v>
      </c>
      <c r="N23">
        <v>30</v>
      </c>
    </row>
    <row r="24" spans="1:14">
      <c r="A24" s="104"/>
      <c r="B24" s="105"/>
      <c r="C24" s="106"/>
      <c r="D24" s="67" t="s">
        <v>146</v>
      </c>
      <c r="E24" s="308">
        <f>แบบบันทึกแม่ข่าย!E112</f>
        <v>23650</v>
      </c>
      <c r="F24" s="308">
        <f>แบบบันทึกแม่ข่าย!F112</f>
        <v>0</v>
      </c>
      <c r="G24" s="308">
        <f>แบบบันทึกลูกข่าย!E112</f>
        <v>0</v>
      </c>
      <c r="H24" s="308">
        <f>แบบบันทึกลูกข่าย!F112</f>
        <v>0</v>
      </c>
      <c r="I24" s="331">
        <f t="shared" si="7"/>
        <v>23650</v>
      </c>
      <c r="J24" s="308">
        <f t="shared" si="4"/>
        <v>0</v>
      </c>
      <c r="K24" s="73">
        <f t="shared" si="1"/>
        <v>0</v>
      </c>
      <c r="L24" t="s">
        <v>123</v>
      </c>
      <c r="N24">
        <v>35</v>
      </c>
    </row>
    <row r="25" spans="1:14">
      <c r="A25" s="97">
        <v>2</v>
      </c>
      <c r="B25" s="111" t="s">
        <v>25</v>
      </c>
      <c r="C25" s="112"/>
      <c r="D25" s="113"/>
      <c r="E25" s="326">
        <f>SUM(E26:E27)</f>
        <v>185627552.90000001</v>
      </c>
      <c r="F25" s="326">
        <f>SUM(F26:F27)</f>
        <v>185262720.19272721</v>
      </c>
      <c r="G25" s="326">
        <f>SUM(G26:G27)</f>
        <v>17134672.872686125</v>
      </c>
      <c r="H25" s="326">
        <f>SUM(H26:H27)</f>
        <v>16736644.777400002</v>
      </c>
      <c r="I25" s="326">
        <f t="shared" si="7"/>
        <v>202762225.77268612</v>
      </c>
      <c r="J25" s="305">
        <f t="shared" si="4"/>
        <v>201999364.97012722</v>
      </c>
      <c r="K25" s="58">
        <f t="shared" si="1"/>
        <v>45.883835023385423</v>
      </c>
      <c r="M25" t="s">
        <v>850</v>
      </c>
      <c r="N25">
        <v>56</v>
      </c>
    </row>
    <row r="26" spans="1:14">
      <c r="A26" s="104"/>
      <c r="B26" s="361" t="s">
        <v>1235</v>
      </c>
      <c r="C26" s="106"/>
      <c r="D26" s="67"/>
      <c r="E26" s="331">
        <f>แบบบันทึกแม่ข่าย!E114</f>
        <v>0</v>
      </c>
      <c r="F26" s="331">
        <f>แบบบันทึกแม่ข่าย!F114</f>
        <v>0</v>
      </c>
      <c r="G26" s="331">
        <f>แบบบันทึกลูกข่าย!E114</f>
        <v>50000</v>
      </c>
      <c r="H26" s="331">
        <f>แบบบันทึกลูกข่าย!F114</f>
        <v>0</v>
      </c>
      <c r="I26" s="331">
        <f t="shared" si="7"/>
        <v>50000</v>
      </c>
      <c r="J26" s="331">
        <f>F26+H26</f>
        <v>0</v>
      </c>
      <c r="K26" s="73">
        <f t="shared" si="1"/>
        <v>0</v>
      </c>
      <c r="L26" t="s">
        <v>122</v>
      </c>
      <c r="N26" t="s">
        <v>857</v>
      </c>
    </row>
    <row r="27" spans="1:14">
      <c r="A27" s="104"/>
      <c r="B27" s="114" t="s">
        <v>26</v>
      </c>
      <c r="C27" s="114"/>
      <c r="D27" s="72"/>
      <c r="E27" s="329">
        <f t="shared" ref="E27:J27" si="8">SUM(E28,E34,E39,E43,E44,E49,E54,E57,E60:E61)</f>
        <v>185627552.90000001</v>
      </c>
      <c r="F27" s="329">
        <f t="shared" si="8"/>
        <v>185262720.19272721</v>
      </c>
      <c r="G27" s="329">
        <f t="shared" si="8"/>
        <v>17084672.872686125</v>
      </c>
      <c r="H27" s="329">
        <f t="shared" si="8"/>
        <v>16736644.777400002</v>
      </c>
      <c r="I27" s="329">
        <f t="shared" si="8"/>
        <v>202712225.77268612</v>
      </c>
      <c r="J27" s="329">
        <f t="shared" si="8"/>
        <v>201999364.97012722</v>
      </c>
      <c r="K27" s="110">
        <f t="shared" si="1"/>
        <v>45.883835023385423</v>
      </c>
    </row>
    <row r="28" spans="1:14">
      <c r="A28" s="104"/>
      <c r="B28" s="115">
        <v>2.1</v>
      </c>
      <c r="C28" s="116" t="s">
        <v>27</v>
      </c>
      <c r="D28" s="116"/>
      <c r="E28" s="329">
        <f t="shared" ref="E28:J28" si="9">SUM(E29:E33)</f>
        <v>22021175.879999999</v>
      </c>
      <c r="F28" s="329">
        <f t="shared" si="9"/>
        <v>32576479.539999999</v>
      </c>
      <c r="G28" s="329">
        <f t="shared" si="9"/>
        <v>2711624</v>
      </c>
      <c r="H28" s="329">
        <f t="shared" si="9"/>
        <v>1021600</v>
      </c>
      <c r="I28" s="329">
        <f t="shared" si="9"/>
        <v>24732799.879999999</v>
      </c>
      <c r="J28" s="329">
        <f t="shared" si="9"/>
        <v>33598079.539999999</v>
      </c>
      <c r="K28" s="110">
        <f t="shared" si="1"/>
        <v>7.6317504213140603</v>
      </c>
    </row>
    <row r="29" spans="1:14" s="2" customFormat="1">
      <c r="A29" s="25"/>
      <c r="B29" s="26"/>
      <c r="C29" s="31" t="s">
        <v>76</v>
      </c>
      <c r="D29" s="32"/>
      <c r="E29" s="308">
        <f>แบบบันทึกแม่ข่าย!E117</f>
        <v>100000</v>
      </c>
      <c r="F29" s="308">
        <f>แบบบันทึกแม่ข่าย!F117</f>
        <v>300000</v>
      </c>
      <c r="G29" s="308">
        <f>แบบบันทึกลูกข่าย!E117</f>
        <v>496200</v>
      </c>
      <c r="H29" s="308">
        <f>แบบบันทึกลูกข่าย!F117</f>
        <v>244800</v>
      </c>
      <c r="I29" s="331">
        <f>E29+G29</f>
        <v>596200</v>
      </c>
      <c r="J29" s="308">
        <f>H29+F29</f>
        <v>544800</v>
      </c>
      <c r="K29" s="68">
        <f t="shared" si="1"/>
        <v>0.1237504549800795</v>
      </c>
      <c r="L29" t="s">
        <v>121</v>
      </c>
    </row>
    <row r="30" spans="1:14">
      <c r="A30" s="104"/>
      <c r="B30" s="105"/>
      <c r="C30" s="75" t="s">
        <v>28</v>
      </c>
      <c r="D30" s="117"/>
      <c r="E30" s="308">
        <f>แบบบันทึกแม่ข่าย!E118</f>
        <v>900000</v>
      </c>
      <c r="F30" s="308">
        <f>แบบบันทึกแม่ข่าย!F118</f>
        <v>1000000</v>
      </c>
      <c r="G30" s="308">
        <f>แบบบันทึกลูกข่าย!E118</f>
        <v>1106216</v>
      </c>
      <c r="H30" s="308">
        <f>แบบบันทึกลูกข่าย!F118</f>
        <v>496800</v>
      </c>
      <c r="I30" s="331">
        <f>E30+G30</f>
        <v>2006216</v>
      </c>
      <c r="J30" s="308">
        <f>H30+F30</f>
        <v>1496800</v>
      </c>
      <c r="K30" s="68">
        <f t="shared" si="1"/>
        <v>0.3399957434181039</v>
      </c>
      <c r="L30" t="s">
        <v>123</v>
      </c>
    </row>
    <row r="31" spans="1:14">
      <c r="A31" s="104"/>
      <c r="B31" s="105"/>
      <c r="C31" s="75" t="s">
        <v>147</v>
      </c>
      <c r="D31" s="118"/>
      <c r="E31" s="308">
        <f>แบบบันทึกแม่ข่าย!E119</f>
        <v>5925190.8799999999</v>
      </c>
      <c r="F31" s="308">
        <f>แบบบันทึกแม่ข่าย!F119</f>
        <v>5681765.54</v>
      </c>
      <c r="G31" s="308">
        <f>แบบบันทึกลูกข่าย!E119</f>
        <v>1109208</v>
      </c>
      <c r="H31" s="308">
        <f>แบบบันทึกลูกข่าย!F119</f>
        <v>280000</v>
      </c>
      <c r="I31" s="331">
        <f>E31+G31</f>
        <v>7034398.8799999999</v>
      </c>
      <c r="J31" s="308">
        <f>H31+F31</f>
        <v>5961765.54</v>
      </c>
      <c r="K31" s="73">
        <f t="shared" si="1"/>
        <v>1.35420557646762</v>
      </c>
      <c r="L31" t="s">
        <v>123</v>
      </c>
    </row>
    <row r="32" spans="1:14">
      <c r="A32" s="104"/>
      <c r="B32" s="119"/>
      <c r="C32" s="166" t="s">
        <v>1190</v>
      </c>
      <c r="E32" s="308">
        <f>แบบบันทึกแม่ข่าย!E122</f>
        <v>9031185</v>
      </c>
      <c r="F32" s="308">
        <f>แบบบันทึกแม่ข่าย!F122</f>
        <v>20334714</v>
      </c>
      <c r="G32" s="308">
        <f>แบบบันทึกลูกข่าย!E122</f>
        <v>0</v>
      </c>
      <c r="H32" s="308">
        <f>แบบบันทึกลูกข่าย!F122</f>
        <v>0</v>
      </c>
      <c r="I32" s="331">
        <f>E32+G32</f>
        <v>9031185</v>
      </c>
      <c r="J32" s="483">
        <f>H32+F32</f>
        <v>20334714</v>
      </c>
      <c r="K32" s="73">
        <f t="shared" si="1"/>
        <v>4.6189979981457272</v>
      </c>
      <c r="L32" t="s">
        <v>123</v>
      </c>
    </row>
    <row r="33" spans="1:12">
      <c r="A33" s="104"/>
      <c r="B33" s="119"/>
      <c r="C33" s="120" t="s">
        <v>848</v>
      </c>
      <c r="E33" s="308">
        <f>แบบบันทึกแม่ข่าย!E123+แบบบันทึกแม่ข่าย!E124</f>
        <v>6064800</v>
      </c>
      <c r="F33" s="308">
        <f>แบบบันทึกแม่ข่าย!F123+แบบบันทึกแม่ข่าย!F124</f>
        <v>5260000</v>
      </c>
      <c r="G33" s="308">
        <f>แบบบันทึกลูกข่าย!E123+แบบบันทึกลูกข่าย!E124</f>
        <v>0</v>
      </c>
      <c r="H33" s="308">
        <f>แบบบันทึกลูกข่าย!F123+แบบบันทึกลูกข่าย!F124</f>
        <v>0</v>
      </c>
      <c r="I33" s="331">
        <f>E33+G33</f>
        <v>6064800</v>
      </c>
      <c r="J33" s="483">
        <f>H33+F33</f>
        <v>5260000</v>
      </c>
      <c r="K33" s="73">
        <f t="shared" si="1"/>
        <v>1.1948006483025297</v>
      </c>
      <c r="L33" t="s">
        <v>123</v>
      </c>
    </row>
    <row r="34" spans="1:12">
      <c r="A34" s="104"/>
      <c r="B34" s="115">
        <v>2.2000000000000002</v>
      </c>
      <c r="C34" s="116" t="s">
        <v>30</v>
      </c>
      <c r="D34" s="116"/>
      <c r="E34" s="329">
        <f t="shared" ref="E34:J34" si="10">SUM(E35:E38)</f>
        <v>6297473.0800000001</v>
      </c>
      <c r="F34" s="329">
        <f t="shared" si="10"/>
        <v>7445000</v>
      </c>
      <c r="G34" s="329">
        <f t="shared" si="10"/>
        <v>833919.6</v>
      </c>
      <c r="H34" s="329">
        <f t="shared" si="10"/>
        <v>778669.04</v>
      </c>
      <c r="I34" s="329">
        <f t="shared" si="10"/>
        <v>7131392.6799999997</v>
      </c>
      <c r="J34" s="329">
        <f t="shared" si="10"/>
        <v>8223669.04</v>
      </c>
      <c r="K34" s="110">
        <f t="shared" si="1"/>
        <v>1.8679933650983731</v>
      </c>
    </row>
    <row r="35" spans="1:12">
      <c r="A35" s="104"/>
      <c r="B35" s="105"/>
      <c r="C35" s="75" t="s">
        <v>31</v>
      </c>
      <c r="D35" s="75"/>
      <c r="E35" s="308">
        <f>แบบบันทึกแม่ข่าย!E126</f>
        <v>5792473.0800000001</v>
      </c>
      <c r="F35" s="308">
        <f>แบบบันทึกแม่ข่าย!F126</f>
        <v>7000000</v>
      </c>
      <c r="G35" s="308">
        <f>แบบบันทึกลูกข่าย!E126</f>
        <v>658142.77</v>
      </c>
      <c r="H35" s="308">
        <f>แบบบันทึกลูกข่าย!F126</f>
        <v>595673.44000000006</v>
      </c>
      <c r="I35" s="331">
        <f>E35+G35</f>
        <v>6450615.8499999996</v>
      </c>
      <c r="J35" s="308">
        <f t="shared" si="4"/>
        <v>7595673.4400000004</v>
      </c>
      <c r="K35" s="73">
        <f t="shared" si="1"/>
        <v>1.7253451616742026</v>
      </c>
      <c r="L35" t="s">
        <v>124</v>
      </c>
    </row>
    <row r="36" spans="1:12">
      <c r="A36" s="104"/>
      <c r="B36" s="105"/>
      <c r="C36" s="75" t="s">
        <v>32</v>
      </c>
      <c r="D36" s="75"/>
      <c r="E36" s="308">
        <f>แบบบันทึกแม่ข่าย!E127</f>
        <v>120000</v>
      </c>
      <c r="F36" s="308">
        <f>แบบบันทึกแม่ข่าย!F127</f>
        <v>60000</v>
      </c>
      <c r="G36" s="308">
        <f>แบบบันทึกลูกข่าย!E127</f>
        <v>21158.7</v>
      </c>
      <c r="H36" s="308">
        <f>แบบบันทึกลูกข่าย!F127</f>
        <v>23000</v>
      </c>
      <c r="I36" s="331">
        <f>E36+G36</f>
        <v>141158.70000000001</v>
      </c>
      <c r="J36" s="308">
        <f t="shared" si="4"/>
        <v>83000</v>
      </c>
      <c r="K36" s="73">
        <f t="shared" ref="K36:K57" si="11">J36*100/J$62</f>
        <v>1.885331821465969E-2</v>
      </c>
      <c r="L36" t="s">
        <v>124</v>
      </c>
    </row>
    <row r="37" spans="1:12">
      <c r="A37" s="104"/>
      <c r="B37" s="105"/>
      <c r="C37" s="75" t="s">
        <v>33</v>
      </c>
      <c r="D37" s="75"/>
      <c r="E37" s="308">
        <f>แบบบันทึกแม่ข่าย!E128</f>
        <v>350000</v>
      </c>
      <c r="F37" s="308">
        <f>แบบบันทึกแม่ข่าย!F128</f>
        <v>350000</v>
      </c>
      <c r="G37" s="308">
        <f>แบบบันทึกลูกข่าย!E128</f>
        <v>154618.13</v>
      </c>
      <c r="H37" s="308">
        <f>แบบบันทึกลูกข่าย!F128</f>
        <v>159995.6</v>
      </c>
      <c r="I37" s="331">
        <f>E37+G37</f>
        <v>504618.13</v>
      </c>
      <c r="J37" s="308">
        <f t="shared" si="4"/>
        <v>509995.6</v>
      </c>
      <c r="K37" s="73">
        <f t="shared" si="11"/>
        <v>0.11584469078164213</v>
      </c>
      <c r="L37" t="s">
        <v>124</v>
      </c>
    </row>
    <row r="38" spans="1:12">
      <c r="A38" s="104"/>
      <c r="B38" s="105"/>
      <c r="C38" s="75" t="s">
        <v>34</v>
      </c>
      <c r="D38" s="75"/>
      <c r="E38" s="308">
        <f>แบบบันทึกแม่ข่าย!E129</f>
        <v>35000</v>
      </c>
      <c r="F38" s="308">
        <f>แบบบันทึกแม่ข่าย!F129</f>
        <v>35000</v>
      </c>
      <c r="G38" s="308">
        <f>แบบบันทึกลูกข่าย!E129</f>
        <v>0</v>
      </c>
      <c r="H38" s="308">
        <f>แบบบันทึกลูกข่าย!F129</f>
        <v>0</v>
      </c>
      <c r="I38" s="331">
        <f>E38+G38</f>
        <v>35000</v>
      </c>
      <c r="J38" s="308">
        <f t="shared" si="4"/>
        <v>35000</v>
      </c>
      <c r="K38" s="73">
        <f t="shared" si="11"/>
        <v>7.9501944278685434E-3</v>
      </c>
      <c r="L38" t="s">
        <v>124</v>
      </c>
    </row>
    <row r="39" spans="1:12">
      <c r="A39" s="104"/>
      <c r="B39" s="115">
        <v>2.2999999999999998</v>
      </c>
      <c r="C39" s="116" t="s">
        <v>35</v>
      </c>
      <c r="D39" s="116"/>
      <c r="E39" s="329">
        <f t="shared" ref="E39:J39" si="12">SUM(E40:E42)</f>
        <v>12787414.91</v>
      </c>
      <c r="F39" s="329">
        <f t="shared" si="12"/>
        <v>13464468.850000001</v>
      </c>
      <c r="G39" s="329">
        <f t="shared" si="12"/>
        <v>1575890.3399999999</v>
      </c>
      <c r="H39" s="329">
        <f t="shared" si="12"/>
        <v>1208000</v>
      </c>
      <c r="I39" s="329">
        <f t="shared" si="12"/>
        <v>14363305.25</v>
      </c>
      <c r="J39" s="329">
        <f t="shared" si="12"/>
        <v>14672468.850000001</v>
      </c>
      <c r="K39" s="110">
        <f t="shared" si="11"/>
        <v>3.3328280026955657</v>
      </c>
    </row>
    <row r="40" spans="1:12">
      <c r="A40" s="104"/>
      <c r="B40" s="105"/>
      <c r="C40" s="75" t="s">
        <v>36</v>
      </c>
      <c r="D40" s="75"/>
      <c r="E40" s="308">
        <f>แบบบันทึกแม่ข่าย!E131</f>
        <v>1042142</v>
      </c>
      <c r="F40" s="308">
        <f>แบบบันทึกแม่ข่าย!F131</f>
        <v>1146356.2</v>
      </c>
      <c r="G40" s="308">
        <f>แบบบันทึกลูกข่าย!E131</f>
        <v>716665.57000000007</v>
      </c>
      <c r="H40" s="308">
        <f>แบบบันทึกลูกข่าย!F131</f>
        <v>562500</v>
      </c>
      <c r="I40" s="331">
        <f>E40+G40</f>
        <v>1758807.57</v>
      </c>
      <c r="J40" s="308">
        <f t="shared" si="4"/>
        <v>1708856.2</v>
      </c>
      <c r="K40" s="73">
        <f t="shared" si="11"/>
        <v>0.38816397255053181</v>
      </c>
      <c r="L40" t="s">
        <v>125</v>
      </c>
    </row>
    <row r="41" spans="1:12">
      <c r="A41" s="104"/>
      <c r="B41" s="105"/>
      <c r="C41" s="75" t="s">
        <v>37</v>
      </c>
      <c r="D41" s="75"/>
      <c r="E41" s="308">
        <f>แบบบันทึกแม่ข่าย!E133</f>
        <v>1864620.91</v>
      </c>
      <c r="F41" s="308">
        <f>แบบบันทึกแม่ข่าย!F133</f>
        <v>2051083</v>
      </c>
      <c r="G41" s="308">
        <f>แบบบันทึกลูกข่าย!E133</f>
        <v>69978.600000000006</v>
      </c>
      <c r="H41" s="308">
        <f>แบบบันทึกลูกข่าย!F133</f>
        <v>91000</v>
      </c>
      <c r="I41" s="331">
        <f>E41+G41</f>
        <v>1934599.51</v>
      </c>
      <c r="J41" s="308">
        <f t="shared" si="4"/>
        <v>2142083</v>
      </c>
      <c r="K41" s="73">
        <f t="shared" si="11"/>
        <v>0.48657075230376956</v>
      </c>
      <c r="L41" t="s">
        <v>125</v>
      </c>
    </row>
    <row r="42" spans="1:12">
      <c r="A42" s="104"/>
      <c r="B42" s="105"/>
      <c r="C42" s="75" t="s">
        <v>38</v>
      </c>
      <c r="D42" s="75"/>
      <c r="E42" s="308">
        <f>SUM(แบบบันทึกแม่ข่าย!E132,แบบบันทึกแม่ข่าย!E134:E141)</f>
        <v>9880652</v>
      </c>
      <c r="F42" s="308">
        <f>SUM(แบบบันทึกแม่ข่าย!F132,แบบบันทึกแม่ข่าย!F134:F141)</f>
        <v>10267029.65</v>
      </c>
      <c r="G42" s="308">
        <f>SUM(แบบบันทึกลูกข่าย!E132,แบบบันทึกลูกข่าย!E134:E141)</f>
        <v>789246.16999999993</v>
      </c>
      <c r="H42" s="308">
        <f>SUM(แบบบันทึกลูกข่าย!F132,แบบบันทึกลูกข่าย!F134:F141)</f>
        <v>554500</v>
      </c>
      <c r="I42" s="331">
        <f>E42+G42</f>
        <v>10669898.17</v>
      </c>
      <c r="J42" s="308">
        <f t="shared" si="4"/>
        <v>10821529.65</v>
      </c>
      <c r="K42" s="73">
        <f t="shared" si="11"/>
        <v>2.4580932778412636</v>
      </c>
      <c r="L42" t="s">
        <v>125</v>
      </c>
    </row>
    <row r="43" spans="1:12">
      <c r="A43" s="104"/>
      <c r="B43" s="115">
        <v>2.4</v>
      </c>
      <c r="C43" s="109" t="s">
        <v>1214</v>
      </c>
      <c r="D43" s="116"/>
      <c r="E43" s="329">
        <f>แบบบันทึกแม่ข่าย!E142</f>
        <v>1000000</v>
      </c>
      <c r="F43" s="329">
        <f>แบบบันทึกแม่ข่าย!F142</f>
        <v>1041555.46</v>
      </c>
      <c r="G43" s="329">
        <f>แบบบันทึกลูกข่าย!E142</f>
        <v>77900</v>
      </c>
      <c r="H43" s="329">
        <f>แบบบันทึกลูกข่าย!F142</f>
        <v>0</v>
      </c>
      <c r="I43" s="329">
        <f>E43+G43</f>
        <v>1077900</v>
      </c>
      <c r="J43" s="329">
        <f>H43+F43</f>
        <v>1041555.46</v>
      </c>
      <c r="K43" s="110">
        <f t="shared" si="11"/>
        <v>0.23658766898308736</v>
      </c>
      <c r="L43" t="s">
        <v>125</v>
      </c>
    </row>
    <row r="44" spans="1:12">
      <c r="A44" s="104"/>
      <c r="B44" s="115">
        <v>2.4</v>
      </c>
      <c r="C44" s="109" t="s">
        <v>39</v>
      </c>
      <c r="D44" s="116"/>
      <c r="E44" s="329">
        <f t="shared" ref="E44:J44" si="13">SUM(E45:E48)</f>
        <v>82083635.900000006</v>
      </c>
      <c r="F44" s="329">
        <f t="shared" si="13"/>
        <v>75238944.795454502</v>
      </c>
      <c r="G44" s="329">
        <f t="shared" si="13"/>
        <v>5770251.9426861238</v>
      </c>
      <c r="H44" s="329">
        <f t="shared" si="13"/>
        <v>7466890.3974000011</v>
      </c>
      <c r="I44" s="329">
        <f t="shared" si="13"/>
        <v>87853887.842686132</v>
      </c>
      <c r="J44" s="329">
        <f t="shared" si="13"/>
        <v>82705835.192854494</v>
      </c>
      <c r="K44" s="110">
        <f t="shared" si="11"/>
        <v>18.786499145784166</v>
      </c>
    </row>
    <row r="45" spans="1:12">
      <c r="A45" s="104"/>
      <c r="B45" s="105"/>
      <c r="C45" s="75" t="s">
        <v>40</v>
      </c>
      <c r="D45" s="75"/>
      <c r="E45" s="308">
        <f>แบบบันทึกแม่ข่าย!E145</f>
        <v>32501033</v>
      </c>
      <c r="F45" s="308">
        <f>แบบบันทึกแม่ข่าย!F145</f>
        <v>39884029.219999999</v>
      </c>
      <c r="G45" s="308">
        <f>แบบบันทึกลูกข่าย!E145</f>
        <v>4282666.0592861241</v>
      </c>
      <c r="H45" s="459">
        <f>แบบบันทึกลูกข่าย!F145</f>
        <v>6034748.6974000009</v>
      </c>
      <c r="I45" s="331">
        <f>E45+G45</f>
        <v>36783699.059286125</v>
      </c>
      <c r="J45" s="308">
        <f>H45+F45</f>
        <v>45918777.917400002</v>
      </c>
      <c r="K45" s="73">
        <f t="shared" si="11"/>
        <v>10.430377495241331</v>
      </c>
      <c r="L45" t="s">
        <v>116</v>
      </c>
    </row>
    <row r="46" spans="1:12">
      <c r="A46" s="104"/>
      <c r="B46" s="105"/>
      <c r="C46" s="75" t="s">
        <v>41</v>
      </c>
      <c r="D46" s="75"/>
      <c r="E46" s="308">
        <f>แบบบันทึกแม่ข่าย!E146</f>
        <v>18077931.899999999</v>
      </c>
      <c r="F46" s="308">
        <f>แบบบันทึกแม่ข่าย!F146</f>
        <v>25570747.5754545</v>
      </c>
      <c r="G46" s="308">
        <f>แบบบันทึกลูกข่าย!E146</f>
        <v>1344064.7134</v>
      </c>
      <c r="H46" s="308">
        <f>แบบบันทึกลูกข่าย!F146</f>
        <v>1165661.7000000002</v>
      </c>
      <c r="I46" s="331">
        <f>E46+G46</f>
        <v>19421996.613399997</v>
      </c>
      <c r="J46" s="308">
        <f>H46+F46</f>
        <v>26736409.275454499</v>
      </c>
      <c r="K46" s="73">
        <f t="shared" si="11"/>
        <v>6.0731329155123195</v>
      </c>
      <c r="L46" t="s">
        <v>117</v>
      </c>
    </row>
    <row r="47" spans="1:12">
      <c r="A47" s="104"/>
      <c r="B47" s="105"/>
      <c r="C47" s="118" t="s">
        <v>42</v>
      </c>
      <c r="D47" s="75"/>
      <c r="E47" s="308">
        <f>แบบบันทึกแม่ข่าย!E147</f>
        <v>29004671</v>
      </c>
      <c r="F47" s="308">
        <f>แบบบันทึกแม่ข่าย!F147</f>
        <v>7550648</v>
      </c>
      <c r="G47" s="308">
        <f>แบบบันทึกลูกข่าย!E147</f>
        <v>0</v>
      </c>
      <c r="H47" s="308">
        <f>แบบบันทึกลูกข่าย!F147</f>
        <v>0</v>
      </c>
      <c r="I47" s="331">
        <f>E47+G47</f>
        <v>29004671</v>
      </c>
      <c r="J47" s="308">
        <f>H47+F47</f>
        <v>7550648</v>
      </c>
      <c r="K47" s="73">
        <f t="shared" si="11"/>
        <v>1.7151177044684789</v>
      </c>
      <c r="L47" t="s">
        <v>118</v>
      </c>
    </row>
    <row r="48" spans="1:12">
      <c r="A48" s="104"/>
      <c r="B48" s="105"/>
      <c r="C48" s="118" t="s">
        <v>43</v>
      </c>
      <c r="D48" s="75"/>
      <c r="E48" s="308">
        <f>แบบบันทึกแม่ข่าย!E148</f>
        <v>2500000</v>
      </c>
      <c r="F48" s="308">
        <f>แบบบันทึกแม่ข่าย!F148</f>
        <v>2233520</v>
      </c>
      <c r="G48" s="308">
        <f>แบบบันทึกลูกข่าย!E148</f>
        <v>143521.17000000001</v>
      </c>
      <c r="H48" s="308">
        <f>แบบบันทึกลูกข่าย!F148</f>
        <v>266480</v>
      </c>
      <c r="I48" s="331">
        <f>E48+G48</f>
        <v>2643521.17</v>
      </c>
      <c r="J48" s="308">
        <f>H48+F48</f>
        <v>2500000</v>
      </c>
      <c r="K48" s="73">
        <f t="shared" si="11"/>
        <v>0.5678710305620388</v>
      </c>
      <c r="L48" t="s">
        <v>1097</v>
      </c>
    </row>
    <row r="49" spans="1:13">
      <c r="A49" s="104"/>
      <c r="B49" s="115">
        <v>2.5</v>
      </c>
      <c r="C49" s="109" t="s">
        <v>44</v>
      </c>
      <c r="D49" s="116"/>
      <c r="E49" s="329">
        <f t="shared" ref="E49:J49" si="14">SUM(E50:E53)</f>
        <v>2258196</v>
      </c>
      <c r="F49" s="329">
        <f t="shared" si="14"/>
        <v>3149572</v>
      </c>
      <c r="G49" s="329">
        <f t="shared" si="14"/>
        <v>3767431</v>
      </c>
      <c r="H49" s="329">
        <f t="shared" si="14"/>
        <v>3713595</v>
      </c>
      <c r="I49" s="329">
        <f t="shared" si="14"/>
        <v>6025627</v>
      </c>
      <c r="J49" s="329">
        <f t="shared" si="14"/>
        <v>6863167</v>
      </c>
      <c r="K49" s="110">
        <f t="shared" si="11"/>
        <v>1.5589574868837506</v>
      </c>
    </row>
    <row r="50" spans="1:13">
      <c r="A50" s="104"/>
      <c r="B50" s="105"/>
      <c r="C50" s="118" t="s">
        <v>45</v>
      </c>
      <c r="D50" s="75"/>
      <c r="E50" s="308">
        <f>แบบบันทึกแม่ข่าย!E150</f>
        <v>236511</v>
      </c>
      <c r="F50" s="308">
        <f>แบบบันทึกแม่ข่าย!F150</f>
        <v>217987</v>
      </c>
      <c r="G50" s="308">
        <f>แบบบันทึกลูกข่าย!E150</f>
        <v>3264411</v>
      </c>
      <c r="H50" s="308">
        <f>แบบบันทึกลูกข่าย!F150</f>
        <v>3351895</v>
      </c>
      <c r="I50" s="331">
        <f>E50+G50</f>
        <v>3500922</v>
      </c>
      <c r="J50" s="308">
        <f>H50+F50</f>
        <v>3569882</v>
      </c>
      <c r="K50" s="73">
        <f t="shared" si="11"/>
        <v>0.8108930281299489</v>
      </c>
      <c r="L50" t="s">
        <v>127</v>
      </c>
    </row>
    <row r="51" spans="1:13">
      <c r="A51" s="104"/>
      <c r="B51" s="105"/>
      <c r="C51" s="118" t="s">
        <v>46</v>
      </c>
      <c r="D51" s="75"/>
      <c r="E51" s="308">
        <f>แบบบันทึกแม่ข่าย!E151</f>
        <v>1467345</v>
      </c>
      <c r="F51" s="308">
        <f>แบบบันทึกแม่ข่าย!F151</f>
        <v>1854465</v>
      </c>
      <c r="G51" s="308">
        <f>แบบบันทึกลูกข่าย!E151</f>
        <v>438220</v>
      </c>
      <c r="H51" s="459">
        <f>แบบบันทึกลูกข่าย!F151</f>
        <v>100000</v>
      </c>
      <c r="I51" s="331">
        <f>E51+G51</f>
        <v>1905565</v>
      </c>
      <c r="J51" s="308">
        <f>H51+F51</f>
        <v>1954465</v>
      </c>
      <c r="K51" s="73">
        <f t="shared" si="11"/>
        <v>0.4439536214989741</v>
      </c>
      <c r="L51" t="s">
        <v>127</v>
      </c>
    </row>
    <row r="52" spans="1:13">
      <c r="A52" s="104"/>
      <c r="B52" s="105"/>
      <c r="C52" s="118" t="s">
        <v>47</v>
      </c>
      <c r="D52" s="75"/>
      <c r="E52" s="308">
        <f>แบบบันทึกแม่ข่าย!E152</f>
        <v>60000</v>
      </c>
      <c r="F52" s="308">
        <f>แบบบันทึกแม่ข่าย!F152</f>
        <v>700000</v>
      </c>
      <c r="G52" s="308">
        <f>แบบบันทึกลูกข่าย!E152</f>
        <v>64800</v>
      </c>
      <c r="H52" s="308">
        <f>แบบบันทึกลูกข่าย!F152</f>
        <v>261700</v>
      </c>
      <c r="I52" s="331">
        <f>E52+G52</f>
        <v>124800</v>
      </c>
      <c r="J52" s="308">
        <f>H52+F52</f>
        <v>961700</v>
      </c>
      <c r="K52" s="73">
        <f t="shared" si="11"/>
        <v>0.21844862803660509</v>
      </c>
      <c r="L52" t="s">
        <v>127</v>
      </c>
    </row>
    <row r="53" spans="1:13">
      <c r="A53" s="104"/>
      <c r="B53" s="105"/>
      <c r="C53" s="118" t="s">
        <v>48</v>
      </c>
      <c r="D53" s="75"/>
      <c r="E53" s="308">
        <f>แบบบันทึกแม่ข่าย!E153</f>
        <v>494340</v>
      </c>
      <c r="F53" s="308">
        <f>แบบบันทึกแม่ข่าย!F153</f>
        <v>377120</v>
      </c>
      <c r="G53" s="308">
        <f>แบบบันทึกลูกข่าย!E153</f>
        <v>0</v>
      </c>
      <c r="H53" s="308">
        <f>แบบบันทึกลูกข่าย!F153</f>
        <v>0</v>
      </c>
      <c r="I53" s="331">
        <f>E53+G53</f>
        <v>494340</v>
      </c>
      <c r="J53" s="308">
        <f>H53+F53</f>
        <v>377120</v>
      </c>
      <c r="K53" s="73">
        <f t="shared" si="11"/>
        <v>8.5662209218222429E-2</v>
      </c>
      <c r="L53" t="s">
        <v>127</v>
      </c>
    </row>
    <row r="54" spans="1:13">
      <c r="A54" s="104"/>
      <c r="B54" s="115">
        <v>2.6</v>
      </c>
      <c r="C54" s="116" t="s">
        <v>78</v>
      </c>
      <c r="D54" s="116"/>
      <c r="E54" s="329">
        <f t="shared" ref="E54:J54" si="15">SUM(E55:E56)</f>
        <v>7325746.9699999997</v>
      </c>
      <c r="F54" s="329">
        <f t="shared" si="15"/>
        <v>7065893.7272727303</v>
      </c>
      <c r="G54" s="329">
        <f t="shared" si="15"/>
        <v>0</v>
      </c>
      <c r="H54" s="329">
        <f t="shared" si="15"/>
        <v>0</v>
      </c>
      <c r="I54" s="329">
        <f t="shared" si="15"/>
        <v>7325746.9699999997</v>
      </c>
      <c r="J54" s="329">
        <f t="shared" si="15"/>
        <v>7065893.7272727303</v>
      </c>
      <c r="K54" s="110">
        <f t="shared" si="11"/>
        <v>1.6050065410992844</v>
      </c>
    </row>
    <row r="55" spans="1:13">
      <c r="A55" s="104"/>
      <c r="B55" s="123"/>
      <c r="C55" s="118" t="s">
        <v>65</v>
      </c>
      <c r="D55" s="75"/>
      <c r="E55" s="308">
        <f>แบบบันทึกแม่ข่าย!E155</f>
        <v>7325746.9699999997</v>
      </c>
      <c r="F55" s="308">
        <f>แบบบันทึกแม่ข่าย!F155</f>
        <v>7065893.7272727303</v>
      </c>
      <c r="G55" s="332">
        <f>แบบบันทึกลูกข่าย!E155</f>
        <v>0</v>
      </c>
      <c r="H55" s="332">
        <f>แบบบันทึกลูกข่าย!F155</f>
        <v>0</v>
      </c>
      <c r="I55" s="331">
        <f>E55</f>
        <v>7325746.9699999997</v>
      </c>
      <c r="J55" s="331">
        <f>F55</f>
        <v>7065893.7272727303</v>
      </c>
      <c r="K55" s="73">
        <f t="shared" si="11"/>
        <v>1.6050065410992844</v>
      </c>
      <c r="L55" t="s">
        <v>127</v>
      </c>
    </row>
    <row r="56" spans="1:13">
      <c r="A56" s="104"/>
      <c r="B56" s="105"/>
      <c r="C56" s="118" t="s">
        <v>66</v>
      </c>
      <c r="D56" s="75"/>
      <c r="E56" s="308">
        <f>แบบบันทึกแม่ข่าย!E156+แบบบันทึกแม่ข่าย!E157</f>
        <v>0</v>
      </c>
      <c r="F56" s="308">
        <f>แบบบันทึกแม่ข่าย!F156+แบบบันทึกแม่ข่าย!F157</f>
        <v>0</v>
      </c>
      <c r="G56" s="332" t="s">
        <v>150</v>
      </c>
      <c r="H56" s="332" t="s">
        <v>150</v>
      </c>
      <c r="I56" s="331">
        <f>E56</f>
        <v>0</v>
      </c>
      <c r="J56" s="331">
        <f>F56</f>
        <v>0</v>
      </c>
      <c r="K56" s="73">
        <f t="shared" si="11"/>
        <v>0</v>
      </c>
      <c r="L56" t="s">
        <v>127</v>
      </c>
    </row>
    <row r="57" spans="1:13">
      <c r="A57" s="104"/>
      <c r="B57" s="115">
        <v>2.6</v>
      </c>
      <c r="C57" s="116" t="s">
        <v>49</v>
      </c>
      <c r="D57" s="116"/>
      <c r="E57" s="329">
        <f t="shared" ref="E57:J57" si="16">SUM(E58:E59)</f>
        <v>9266686.9900000002</v>
      </c>
      <c r="F57" s="329">
        <f t="shared" si="16"/>
        <v>10720296.879999999</v>
      </c>
      <c r="G57" s="329">
        <f t="shared" si="16"/>
        <v>0</v>
      </c>
      <c r="H57" s="329">
        <f t="shared" si="16"/>
        <v>0</v>
      </c>
      <c r="I57" s="329">
        <f t="shared" si="16"/>
        <v>9266686.9900000002</v>
      </c>
      <c r="J57" s="329">
        <f t="shared" si="16"/>
        <v>10720296.879999999</v>
      </c>
      <c r="K57" s="110">
        <f t="shared" si="11"/>
        <v>2.4350984148706436</v>
      </c>
    </row>
    <row r="58" spans="1:13">
      <c r="A58" s="104"/>
      <c r="B58" s="123"/>
      <c r="C58" s="118" t="s">
        <v>1228</v>
      </c>
      <c r="D58" s="75"/>
      <c r="E58" s="332">
        <f>แบบบันทึกแม่ข่าย!E159</f>
        <v>8266686.9900000002</v>
      </c>
      <c r="F58" s="332">
        <f>แบบบันทึกแม่ข่าย!F159</f>
        <v>9560296.879999999</v>
      </c>
      <c r="G58" s="332" t="s">
        <v>150</v>
      </c>
      <c r="H58" s="332" t="s">
        <v>150</v>
      </c>
      <c r="I58" s="333">
        <f>E58</f>
        <v>8266686.9900000002</v>
      </c>
      <c r="J58" s="332">
        <f>F58</f>
        <v>9560296.879999999</v>
      </c>
      <c r="K58" s="230">
        <f>J58*100/J$62</f>
        <v>2.1716062566898575</v>
      </c>
      <c r="L58" t="s">
        <v>127</v>
      </c>
    </row>
    <row r="59" spans="1:13">
      <c r="A59" s="104"/>
      <c r="B59" s="105"/>
      <c r="C59" s="118" t="s">
        <v>49</v>
      </c>
      <c r="D59" s="75"/>
      <c r="E59" s="332">
        <f>แบบบันทึกแม่ข่าย!E160</f>
        <v>1000000</v>
      </c>
      <c r="F59" s="332">
        <f>แบบบันทึกแม่ข่าย!F160</f>
        <v>1160000</v>
      </c>
      <c r="G59" s="332">
        <f>แบบบันทึกลูกข่าย!E160</f>
        <v>0</v>
      </c>
      <c r="H59" s="459">
        <f>แบบบันทึกลูกข่าย!F160</f>
        <v>0</v>
      </c>
      <c r="I59" s="333">
        <f>E59</f>
        <v>1000000</v>
      </c>
      <c r="J59" s="332">
        <f>F59</f>
        <v>1160000</v>
      </c>
      <c r="K59" s="230">
        <f>J59*100/J$62</f>
        <v>0.26349215818078603</v>
      </c>
      <c r="L59" t="s">
        <v>127</v>
      </c>
    </row>
    <row r="60" spans="1:13">
      <c r="A60" s="97">
        <v>3</v>
      </c>
      <c r="B60" s="161" t="s">
        <v>840</v>
      </c>
      <c r="C60" s="121"/>
      <c r="D60" s="78"/>
      <c r="E60" s="326">
        <f>แบบบันทึกแม่ข่าย!E161</f>
        <v>30689259.57</v>
      </c>
      <c r="F60" s="326">
        <f>แบบบันทึกแม่ข่าย!F161</f>
        <v>34560508.939999998</v>
      </c>
      <c r="G60" s="326">
        <f>แบบบันทึกลูกข่าย!E161</f>
        <v>2347655.9900000002</v>
      </c>
      <c r="H60" s="326">
        <f>แบบบันทึกลูกข่าย!F161</f>
        <v>2547890.34</v>
      </c>
      <c r="I60" s="334">
        <f>E60+G60</f>
        <v>33036915.560000002</v>
      </c>
      <c r="J60" s="334">
        <f>F60+H60</f>
        <v>37108399.280000001</v>
      </c>
      <c r="K60" s="58">
        <f>J60*100/J$62</f>
        <v>8.4291139766564882</v>
      </c>
      <c r="L60" t="s">
        <v>126</v>
      </c>
      <c r="M60" t="s">
        <v>851</v>
      </c>
    </row>
    <row r="61" spans="1:13">
      <c r="A61" s="126">
        <v>4</v>
      </c>
      <c r="B61" s="163" t="s">
        <v>716</v>
      </c>
      <c r="C61" s="127"/>
      <c r="D61" s="128"/>
      <c r="E61" s="318">
        <f>แบบบันทึกแม่ข่าย!E165</f>
        <v>11897963.6</v>
      </c>
      <c r="F61" s="318">
        <f>แบบบันทึกแม่ข่าย!F165</f>
        <v>0</v>
      </c>
      <c r="G61" s="318">
        <f>แบบบันทึกลูกข่าย!E165</f>
        <v>0</v>
      </c>
      <c r="H61" s="318">
        <f>แบบบันทึกลูกข่าย!F165</f>
        <v>0</v>
      </c>
      <c r="I61" s="334">
        <f>E61+G61</f>
        <v>11897963.6</v>
      </c>
      <c r="J61" s="334">
        <f>F61+H61</f>
        <v>0</v>
      </c>
      <c r="K61" s="129">
        <f>J61*100/J$62</f>
        <v>0</v>
      </c>
      <c r="L61" t="s">
        <v>127</v>
      </c>
    </row>
    <row r="62" spans="1:13">
      <c r="A62" s="130"/>
      <c r="B62" s="131"/>
      <c r="C62" s="132"/>
      <c r="D62" s="133" t="s">
        <v>77</v>
      </c>
      <c r="E62" s="335">
        <f>SUM(E4+E25)</f>
        <v>357376564.89999998</v>
      </c>
      <c r="F62" s="335">
        <f>SUM(F4+F25)</f>
        <v>367849020.19272721</v>
      </c>
      <c r="G62" s="335">
        <f>SUM(G4+G25)</f>
        <v>70595890.072686136</v>
      </c>
      <c r="H62" s="335">
        <f>SUM(H25,H4)</f>
        <v>72391785.457400009</v>
      </c>
      <c r="I62" s="335">
        <f>SUM(I4+I25)</f>
        <v>427972454.97268611</v>
      </c>
      <c r="J62" s="335">
        <f>SUM(J4+J25)</f>
        <v>440240805.65012723</v>
      </c>
      <c r="K62" s="134">
        <f>J62*100/J$62</f>
        <v>100</v>
      </c>
    </row>
    <row r="63" spans="1:13">
      <c r="E63" s="247"/>
      <c r="F63" s="336"/>
      <c r="G63" s="247"/>
      <c r="H63" s="336"/>
      <c r="I63" s="336"/>
      <c r="J63" s="247"/>
    </row>
    <row r="65" spans="2:8" ht="15">
      <c r="B65" s="322" t="s">
        <v>846</v>
      </c>
      <c r="E65" s="323">
        <f>แบบบันทึกแม่ข่าย!E166-ประมาณการรายจ่าย!E62</f>
        <v>0</v>
      </c>
      <c r="F65" s="323">
        <f>แบบบันทึกแม่ข่าย!F166-ประมาณการรายจ่าย!F62</f>
        <v>0</v>
      </c>
      <c r="G65" s="323">
        <f>แบบบันทึกลูกข่าย!E166-ประมาณการรายจ่าย!G62</f>
        <v>0</v>
      </c>
      <c r="H65" s="323">
        <f>แบบบันทึกลูกข่าย!F166-ประมาณการรายจ่าย!H62</f>
        <v>0</v>
      </c>
    </row>
    <row r="66" spans="2:8" ht="15">
      <c r="B66" s="322" t="s">
        <v>847</v>
      </c>
    </row>
  </sheetData>
  <sheetProtection formatCells="0" formatColumns="0" formatRows="0" selectLockedCells="1" selectUnlockedCells="1"/>
  <mergeCells count="6">
    <mergeCell ref="A1:K1"/>
    <mergeCell ref="A2:A3"/>
    <mergeCell ref="B2:D3"/>
    <mergeCell ref="E2:F2"/>
    <mergeCell ref="G2:H2"/>
    <mergeCell ref="I2:J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76"/>
  <sheetViews>
    <sheetView zoomScaleNormal="100" workbookViewId="0">
      <selection activeCell="I13" sqref="I13"/>
    </sheetView>
  </sheetViews>
  <sheetFormatPr defaultRowHeight="14.25"/>
  <cols>
    <col min="1" max="1" width="7" customWidth="1"/>
    <col min="2" max="2" width="31.625" customWidth="1"/>
    <col min="3" max="3" width="22" customWidth="1"/>
    <col min="4" max="4" width="5.125" customWidth="1"/>
    <col min="5" max="5" width="28.125" bestFit="1" customWidth="1"/>
    <col min="6" max="6" width="18.625" customWidth="1"/>
    <col min="7" max="7" width="2.875" customWidth="1"/>
    <col min="9" max="10" width="13.875" bestFit="1" customWidth="1"/>
  </cols>
  <sheetData>
    <row r="1" spans="1:10">
      <c r="F1" s="35" t="s">
        <v>82</v>
      </c>
    </row>
    <row r="2" spans="1:10" ht="18">
      <c r="B2" s="541" t="s">
        <v>1615</v>
      </c>
      <c r="C2" s="541"/>
      <c r="D2" s="541"/>
      <c r="E2" s="541"/>
      <c r="F2" s="541"/>
    </row>
    <row r="3" spans="1:10" ht="18">
      <c r="B3" s="36" t="s">
        <v>129</v>
      </c>
      <c r="C3" s="37" t="s">
        <v>1414</v>
      </c>
      <c r="D3" s="37"/>
      <c r="E3" s="37"/>
      <c r="F3" s="37"/>
    </row>
    <row r="4" spans="1:10">
      <c r="B4" s="542" t="s">
        <v>83</v>
      </c>
      <c r="C4" s="542"/>
      <c r="E4" s="542" t="s">
        <v>84</v>
      </c>
      <c r="F4" s="542"/>
    </row>
    <row r="5" spans="1:10">
      <c r="A5" t="s">
        <v>106</v>
      </c>
      <c r="B5" s="45" t="s">
        <v>85</v>
      </c>
      <c r="C5" s="38">
        <f>SUMIF(ประมาณการรายได้!L$4:L$54,"P04",ประมาณการรายได้!F$4:F$54)</f>
        <v>185133240.86393937</v>
      </c>
      <c r="D5" s="39" t="s">
        <v>116</v>
      </c>
      <c r="E5" s="45" t="s">
        <v>86</v>
      </c>
      <c r="F5" s="38">
        <f>SUMIF(ประมาณการรายจ่าย!L$4:L$62,"P14",ประมาณการรายจ่าย!F$4:F$62)</f>
        <v>39884029.219999999</v>
      </c>
    </row>
    <row r="6" spans="1:10">
      <c r="A6" t="s">
        <v>107</v>
      </c>
      <c r="B6" s="45" t="s">
        <v>87</v>
      </c>
      <c r="C6" s="38">
        <f>SUMIF(ประมาณการรายได้!L$4:L$54,"P05",ประมาณการรายได้!F$4:F$54)</f>
        <v>270000</v>
      </c>
      <c r="D6" s="39" t="s">
        <v>117</v>
      </c>
      <c r="E6" s="45" t="s">
        <v>1096</v>
      </c>
      <c r="F6" s="38">
        <f>SUMIF(ประมาณการรายจ่าย!L$4:L$62,"P15",ประมาณการรายจ่าย!F$4:F$62)</f>
        <v>25570747.5754545</v>
      </c>
    </row>
    <row r="7" spans="1:10">
      <c r="A7" t="s">
        <v>108</v>
      </c>
      <c r="B7" s="45" t="s">
        <v>88</v>
      </c>
      <c r="C7" s="38">
        <f>SUMIF(ประมาณการรายได้!L$4:L$54,"P06",ประมาณการรายได้!F$4:F$54)</f>
        <v>456000</v>
      </c>
      <c r="D7" s="39" t="s">
        <v>1097</v>
      </c>
      <c r="E7" s="45" t="s">
        <v>1095</v>
      </c>
      <c r="F7" s="38">
        <f>SUMIF(ประมาณการรายจ่าย!L$4:L$62,"P15D",ประมาณการรายจ่าย!F$4:F$62)</f>
        <v>2233520</v>
      </c>
    </row>
    <row r="8" spans="1:10">
      <c r="A8" t="s">
        <v>1094</v>
      </c>
      <c r="B8" s="45" t="s">
        <v>1093</v>
      </c>
      <c r="C8" s="38">
        <f>SUMIF(ประมาณการรายได้!L$4:L$54,"P07L",ประมาณการรายได้!F$4:F$54)</f>
        <v>5018130.76</v>
      </c>
      <c r="D8" s="39" t="s">
        <v>118</v>
      </c>
      <c r="E8" s="45" t="s">
        <v>89</v>
      </c>
      <c r="F8" s="38">
        <f>SUMIF(ประมาณการรายจ่าย!L$4:L$62,"P16",ประมาณการรายจ่าย!F$4:F$62)</f>
        <v>7550648</v>
      </c>
    </row>
    <row r="9" spans="1:10">
      <c r="A9" t="s">
        <v>109</v>
      </c>
      <c r="B9" s="45" t="s">
        <v>90</v>
      </c>
      <c r="C9" s="38">
        <f>SUMIF(ประมาณการรายได้!L$4:L$54,"P07",ประมาณการรายได้!F$4:F$54)</f>
        <v>19716546.00030303</v>
      </c>
      <c r="D9" s="39" t="s">
        <v>119</v>
      </c>
      <c r="E9" s="45" t="s">
        <v>91</v>
      </c>
      <c r="F9" s="38">
        <f>SUMIF(ประมาณการรายจ่าย!L$4:L$62,"P17",ประมาณการรายจ่าย!F$4:F$62)</f>
        <v>82603740</v>
      </c>
    </row>
    <row r="10" spans="1:10">
      <c r="A10" t="s">
        <v>110</v>
      </c>
      <c r="B10" s="45" t="s">
        <v>92</v>
      </c>
      <c r="C10" s="38">
        <f>SUMIF(ประมาณการรายได้!L$4:L$54,"P08",ประมาณการรายได้!F$4:F$54)</f>
        <v>9913236.5454545487</v>
      </c>
      <c r="D10" s="39" t="s">
        <v>120</v>
      </c>
      <c r="E10" s="45" t="s">
        <v>93</v>
      </c>
      <c r="F10" s="38">
        <f>SUMIF(ประมาณการรายจ่าย!L$4:L$62,"P18",ประมาณการรายจ่าย!F$4:F$62)</f>
        <v>34260960</v>
      </c>
      <c r="I10" s="244"/>
    </row>
    <row r="11" spans="1:10">
      <c r="A11" t="s">
        <v>111</v>
      </c>
      <c r="B11" s="45" t="s">
        <v>94</v>
      </c>
      <c r="C11" s="38">
        <f>SUMIF(ประมาณการรายได้!L$4:L$54,"P09",ประมาณการรายได้!F$4:F$54)</f>
        <v>120000</v>
      </c>
      <c r="D11" s="39" t="s">
        <v>121</v>
      </c>
      <c r="E11" s="45" t="s">
        <v>22</v>
      </c>
      <c r="F11" s="38">
        <f>SUMIF(ประมาณการรายจ่าย!L$4:L$62,"P19",ประมาณการรายจ่าย!F$4:F$62)</f>
        <v>63501600</v>
      </c>
      <c r="I11" s="244"/>
      <c r="J11" s="366"/>
    </row>
    <row r="12" spans="1:10">
      <c r="A12" t="s">
        <v>112</v>
      </c>
      <c r="B12" s="45" t="s">
        <v>95</v>
      </c>
      <c r="C12" s="38">
        <f>SUMIF(ประมาณการรายได้!L$4:L$54,"P10",ประมาณการรายได้!F$4:F$54)</f>
        <v>24705516.59272727</v>
      </c>
      <c r="D12" s="39" t="s">
        <v>122</v>
      </c>
      <c r="E12" s="45" t="s">
        <v>96</v>
      </c>
      <c r="F12" s="38">
        <f>SUMIF(ประมาณการรายจ่าย!L$4:L$62,"P20",ประมาณการรายจ่าย!F$4:F$62)</f>
        <v>2520000</v>
      </c>
      <c r="I12" s="244"/>
      <c r="J12" s="366"/>
    </row>
    <row r="13" spans="1:10">
      <c r="A13" t="s">
        <v>113</v>
      </c>
      <c r="B13" s="45" t="s">
        <v>97</v>
      </c>
      <c r="C13" s="38">
        <f>SUMIF(ประมาณการรายได้!L$4:L$54,"P11",ประมาณการรายได้!F$4:F$54)</f>
        <v>82603740</v>
      </c>
      <c r="D13" s="39" t="s">
        <v>123</v>
      </c>
      <c r="E13" s="45" t="s">
        <v>98</v>
      </c>
      <c r="F13" s="38">
        <f>SUMIF(ประมาณการรายจ่าย!L$4:L$62,"P21",ประมาณการรายจ่าย!F$4:F$62)</f>
        <v>32276479.539999999</v>
      </c>
      <c r="I13" s="244"/>
    </row>
    <row r="14" spans="1:10">
      <c r="A14" t="s">
        <v>114</v>
      </c>
      <c r="B14" s="45" t="s">
        <v>99</v>
      </c>
      <c r="C14" s="38">
        <f>SUMIF(ประมาณการรายได้!L$4:L$54,"P12",ประมาณการรายได้!F$4:F$54)</f>
        <v>16139987</v>
      </c>
      <c r="D14" s="39" t="s">
        <v>124</v>
      </c>
      <c r="E14" s="45" t="s">
        <v>100</v>
      </c>
      <c r="F14" s="38">
        <f>SUMIF(ประมาณการรายจ่าย!L$4:L$62,"P22",ประมาณการรายจ่าย!F$4:F$62)</f>
        <v>7445000</v>
      </c>
      <c r="I14" s="244"/>
    </row>
    <row r="15" spans="1:10">
      <c r="A15" t="s">
        <v>860</v>
      </c>
      <c r="B15" s="46" t="s">
        <v>717</v>
      </c>
      <c r="C15" s="38">
        <f>SUMIF(ประมาณการรายได้!L$4:L$54,"P04c",ประมาณการรายได้!F$4:F$54)</f>
        <v>5299604.63</v>
      </c>
      <c r="D15" s="41" t="s">
        <v>125</v>
      </c>
      <c r="E15" s="45" t="s">
        <v>102</v>
      </c>
      <c r="F15" s="38">
        <f>SUMIF(ประมาณการรายจ่าย!L$4:L$62,"P23",ประมาณการรายจ่าย!F$4:F$62)</f>
        <v>14506024.310000002</v>
      </c>
      <c r="I15" s="366"/>
    </row>
    <row r="16" spans="1:10">
      <c r="B16" s="46"/>
      <c r="C16" s="38"/>
      <c r="D16" t="s">
        <v>126</v>
      </c>
      <c r="E16" s="45" t="s">
        <v>103</v>
      </c>
      <c r="F16" s="38">
        <f>SUMIF(ประมาณการรายจ่าย!L$4:L$62,"P24",ประมาณการรายจ่าย!F$4:F$62)</f>
        <v>34560508.939999998</v>
      </c>
    </row>
    <row r="17" spans="1:6">
      <c r="B17" s="46"/>
      <c r="C17" s="38"/>
      <c r="D17" t="s">
        <v>1099</v>
      </c>
      <c r="E17" s="45" t="s">
        <v>1098</v>
      </c>
      <c r="F17" s="38">
        <f>SUMIF(ประมาณการรายจ่าย!L$4:L$62,"P24D",ประมาณการรายจ่าย!F$4:F$62)</f>
        <v>0</v>
      </c>
    </row>
    <row r="18" spans="1:6">
      <c r="B18" s="46"/>
      <c r="C18" s="46"/>
      <c r="D18" t="s">
        <v>127</v>
      </c>
      <c r="E18" s="45" t="s">
        <v>49</v>
      </c>
      <c r="F18" s="38">
        <f>SUMIF(ประมาณการรายจ่าย!L$4:L$62,"P25",ประมาณการรายจ่าย!F$4:F$62)</f>
        <v>20935762.607272729</v>
      </c>
    </row>
    <row r="19" spans="1:6">
      <c r="A19" t="s">
        <v>115</v>
      </c>
      <c r="B19" s="47" t="s">
        <v>101</v>
      </c>
      <c r="C19" s="48">
        <f>SUM(C5:C18)</f>
        <v>349376002.39242423</v>
      </c>
      <c r="D19" t="s">
        <v>128</v>
      </c>
      <c r="E19" s="47" t="s">
        <v>77</v>
      </c>
      <c r="F19" s="49">
        <f>SUM(F5:F18)</f>
        <v>367849020.19272727</v>
      </c>
    </row>
    <row r="20" spans="1:6">
      <c r="B20" s="42" t="s">
        <v>104</v>
      </c>
      <c r="C20" s="43">
        <f>+C19-F19</f>
        <v>-18473017.800303042</v>
      </c>
      <c r="D20" s="41"/>
    </row>
    <row r="21" spans="1:6">
      <c r="B21" s="44" t="s">
        <v>810</v>
      </c>
      <c r="C21" s="125">
        <f>C19-F19-C15+F16+F17</f>
        <v>10787886.509696957</v>
      </c>
      <c r="D21" s="39"/>
    </row>
    <row r="22" spans="1:6">
      <c r="B22" s="44" t="s">
        <v>148</v>
      </c>
      <c r="C22" s="125" t="s">
        <v>150</v>
      </c>
      <c r="D22" s="39"/>
    </row>
    <row r="24" spans="1:6">
      <c r="C24" t="s">
        <v>105</v>
      </c>
    </row>
    <row r="27" spans="1:6">
      <c r="F27" s="35" t="s">
        <v>82</v>
      </c>
    </row>
    <row r="28" spans="1:6" ht="18">
      <c r="B28" s="541" t="s">
        <v>1615</v>
      </c>
      <c r="C28" s="541"/>
      <c r="D28" s="541"/>
      <c r="E28" s="541"/>
      <c r="F28" s="541"/>
    </row>
    <row r="29" spans="1:6" ht="18">
      <c r="B29" s="36" t="s">
        <v>130</v>
      </c>
      <c r="C29" s="37"/>
      <c r="D29" s="37"/>
      <c r="E29" s="37"/>
      <c r="F29" s="37"/>
    </row>
    <row r="30" spans="1:6">
      <c r="B30" s="542" t="s">
        <v>83</v>
      </c>
      <c r="C30" s="542"/>
      <c r="E30" s="542" t="s">
        <v>84</v>
      </c>
      <c r="F30" s="542"/>
    </row>
    <row r="31" spans="1:6">
      <c r="A31" t="s">
        <v>106</v>
      </c>
      <c r="B31" s="45" t="s">
        <v>85</v>
      </c>
      <c r="C31" s="38">
        <f>SUMIF(ประมาณการรายได้!L$4:L$54,"P04",ประมาณการรายได้!H$4:H$54)</f>
        <v>16978516.390000001</v>
      </c>
      <c r="D31" s="39" t="s">
        <v>116</v>
      </c>
      <c r="E31" s="45" t="s">
        <v>86</v>
      </c>
      <c r="F31" s="38">
        <f>SUMIF(ประมาณการรายจ่าย!L$4:L$62,"P14",ประมาณการรายจ่าย!H$4:H$62)</f>
        <v>6034748.6974000009</v>
      </c>
    </row>
    <row r="32" spans="1:6">
      <c r="A32" t="s">
        <v>107</v>
      </c>
      <c r="B32" s="45" t="s">
        <v>87</v>
      </c>
      <c r="C32" s="38">
        <f>SUMIF(ประมาณการรายได้!L$4:L$54,"P05",ประมาณการรายได้!H$4:H$54)</f>
        <v>0</v>
      </c>
      <c r="D32" s="39" t="s">
        <v>117</v>
      </c>
      <c r="E32" s="45" t="s">
        <v>718</v>
      </c>
      <c r="F32" s="38">
        <f>SUMIF(ประมาณการรายจ่าย!L$4:L$62,"P15",ประมาณการรายจ่าย!H$4:H$62)</f>
        <v>1165661.7000000002</v>
      </c>
    </row>
    <row r="33" spans="1:6">
      <c r="A33" t="s">
        <v>108</v>
      </c>
      <c r="B33" s="45" t="s">
        <v>88</v>
      </c>
      <c r="C33" s="38">
        <f>SUMIF(ประมาณการรายได้!L$4:L$54,"P06",ประมาณการรายได้!H$4:H$54)</f>
        <v>0</v>
      </c>
      <c r="D33" s="39" t="s">
        <v>1097</v>
      </c>
      <c r="E33" s="45" t="s">
        <v>1095</v>
      </c>
      <c r="F33" s="38">
        <f>SUMIF(ประมาณการรายจ่าย!L$4:L$62,"P15D",ประมาณการรายจ่าย!H$4:H$62)</f>
        <v>266480</v>
      </c>
    </row>
    <row r="34" spans="1:6">
      <c r="A34" t="s">
        <v>1094</v>
      </c>
      <c r="B34" s="45" t="s">
        <v>1093</v>
      </c>
      <c r="C34" s="38">
        <f>SUMIF(ประมาณการรายได้!L$4:L$54,"P07L",ประมาณการรายได้!H$4:H$54)</f>
        <v>464000</v>
      </c>
      <c r="D34" s="39" t="s">
        <v>118</v>
      </c>
      <c r="E34" s="45" t="s">
        <v>89</v>
      </c>
      <c r="F34" s="38">
        <f>SUMIF(ประมาณการรายจ่าย!L$4:L$62,"P16",ประมาณการรายจ่าย!H$4:H$62)</f>
        <v>0</v>
      </c>
    </row>
    <row r="35" spans="1:6">
      <c r="A35" t="s">
        <v>109</v>
      </c>
      <c r="B35" s="45" t="s">
        <v>90</v>
      </c>
      <c r="C35" s="38">
        <f>SUMIF(ประมาณการรายได้!L$4:L$54,"P07",ประมาณการรายได้!H$4:H$54)</f>
        <v>0</v>
      </c>
      <c r="D35" s="39" t="s">
        <v>119</v>
      </c>
      <c r="E35" s="45" t="s">
        <v>91</v>
      </c>
      <c r="F35" s="40">
        <f>SUMIF(ประมาณการรายจ่าย!L$4:L$62,"P17",ประมาณการรายจ่าย!H$4:H$62)</f>
        <v>39161668.800000004</v>
      </c>
    </row>
    <row r="36" spans="1:6">
      <c r="A36" t="s">
        <v>110</v>
      </c>
      <c r="B36" s="45" t="s">
        <v>92</v>
      </c>
      <c r="C36" s="38">
        <f>SUMIF(ประมาณการรายได้!L$4:L$54,"P08",ประมาณการรายได้!H$4:H$54)</f>
        <v>492000</v>
      </c>
      <c r="D36" s="39" t="s">
        <v>120</v>
      </c>
      <c r="E36" s="45" t="s">
        <v>93</v>
      </c>
      <c r="F36" s="40">
        <f>SUMIF(ประมาณการรายจ่าย!L$4:L$62,"P18",ประมาณการรายจ่าย!H$4:H$62)</f>
        <v>9706214.4000000004</v>
      </c>
    </row>
    <row r="37" spans="1:6">
      <c r="A37" t="s">
        <v>111</v>
      </c>
      <c r="B37" s="45" t="s">
        <v>94</v>
      </c>
      <c r="C37" s="38">
        <f>SUMIF(ประมาณการรายได้!L$4:L$54,"P09",ประมาณการรายได้!H$4:H$54)</f>
        <v>0</v>
      </c>
      <c r="D37" s="39" t="s">
        <v>121</v>
      </c>
      <c r="E37" s="45" t="s">
        <v>22</v>
      </c>
      <c r="F37" s="40">
        <f>SUMIF(ประมาณการรายจ่าย!L$4:L$62,"P19",ประมาณการรายจ่าย!H$4:H$62)</f>
        <v>6556440</v>
      </c>
    </row>
    <row r="38" spans="1:6">
      <c r="A38" t="s">
        <v>112</v>
      </c>
      <c r="B38" s="45" t="s">
        <v>95</v>
      </c>
      <c r="C38" s="38">
        <f>SUMIF(ประมาณการรายได้!L$4:L$54,"P10",ประมาณการรายได้!H$4:H$54)</f>
        <v>62000</v>
      </c>
      <c r="D38" s="39" t="s">
        <v>122</v>
      </c>
      <c r="E38" s="45" t="s">
        <v>96</v>
      </c>
      <c r="F38" s="40">
        <f>SUMIF(ประมาณการรายจ่าย!L$4:L$62,"P20",ประมาณการรายจ่าย!H$4:H$62)</f>
        <v>475617.48</v>
      </c>
    </row>
    <row r="39" spans="1:6">
      <c r="A39" t="s">
        <v>113</v>
      </c>
      <c r="B39" s="45" t="s">
        <v>97</v>
      </c>
      <c r="C39" s="38">
        <f>SUMIF(ประมาณการรายได้!L$4:L$54,"P11",ประมาณการรายได้!H$4:H$54)</f>
        <v>39161668.800000004</v>
      </c>
      <c r="D39" s="39" t="s">
        <v>123</v>
      </c>
      <c r="E39" s="45" t="s">
        <v>98</v>
      </c>
      <c r="F39" s="40">
        <f>SUMIF(ประมาณการรายจ่าย!L$4:L$62,"P21",ประมาณการรายจ่าย!H$4:H$62)</f>
        <v>776800</v>
      </c>
    </row>
    <row r="40" spans="1:6">
      <c r="A40" t="s">
        <v>114</v>
      </c>
      <c r="B40" s="45" t="s">
        <v>99</v>
      </c>
      <c r="C40" s="38">
        <f>SUMIF(ประมาณการรายได้!L$4:L$54,"P12",ประมาณการรายได้!H$4:H$54)</f>
        <v>13245286.879999999</v>
      </c>
      <c r="D40" s="39" t="s">
        <v>124</v>
      </c>
      <c r="E40" s="45" t="s">
        <v>100</v>
      </c>
      <c r="F40" s="40">
        <f>SUMIF(ประมาณการรายจ่าย!L$4:L$62,"P22",ประมาณการรายจ่าย!H$4:H$62)</f>
        <v>778669.04</v>
      </c>
    </row>
    <row r="41" spans="1:6">
      <c r="A41" t="s">
        <v>860</v>
      </c>
      <c r="B41" s="46" t="s">
        <v>717</v>
      </c>
      <c r="C41" s="38">
        <f>SUMIF(ประมาณการรายได้!L$4:L$54,"P04c",ประมาณการรายได้!H$4:H$54)</f>
        <v>2166780</v>
      </c>
      <c r="D41" s="41" t="s">
        <v>125</v>
      </c>
      <c r="E41" s="45" t="s">
        <v>102</v>
      </c>
      <c r="F41" s="40">
        <f>SUMIF(ประมาณการรายจ่าย!L$4:L$62,"P23",ประมาณการรายจ่าย!H$4:H$62)</f>
        <v>1208000</v>
      </c>
    </row>
    <row r="42" spans="1:6">
      <c r="B42" s="46"/>
      <c r="C42" s="46"/>
      <c r="D42" t="s">
        <v>126</v>
      </c>
      <c r="E42" s="45" t="s">
        <v>103</v>
      </c>
      <c r="F42" s="40">
        <f>SUMIF(ประมาณการรายจ่าย!L$4:L$62,"P24",ประมาณการรายจ่าย!H$4:H$62)</f>
        <v>2547890.34</v>
      </c>
    </row>
    <row r="43" spans="1:6">
      <c r="B43" s="46"/>
      <c r="C43" s="46"/>
      <c r="D43" t="s">
        <v>1099</v>
      </c>
      <c r="E43" s="45" t="s">
        <v>1098</v>
      </c>
      <c r="F43" s="40">
        <f>SUMIF(ประมาณการรายจ่าย!L$4:L$62,"P24D",ประมาณการรายจ่าย!H$4:H$62)</f>
        <v>0</v>
      </c>
    </row>
    <row r="44" spans="1:6">
      <c r="B44" s="46"/>
      <c r="C44" s="46"/>
      <c r="D44" t="s">
        <v>127</v>
      </c>
      <c r="E44" s="45" t="s">
        <v>49</v>
      </c>
      <c r="F44" s="40">
        <f>SUMIF(ประมาณการรายจ่าย!L$4:L$62,"P25",ประมาณการรายจ่าย!H$4:H$62)</f>
        <v>3713595</v>
      </c>
    </row>
    <row r="45" spans="1:6">
      <c r="A45" t="s">
        <v>115</v>
      </c>
      <c r="B45" s="47" t="s">
        <v>101</v>
      </c>
      <c r="C45" s="48">
        <f>SUM(C31:C44)</f>
        <v>72570252.070000008</v>
      </c>
      <c r="D45" t="s">
        <v>128</v>
      </c>
      <c r="E45" s="47" t="s">
        <v>77</v>
      </c>
      <c r="F45" s="49">
        <f>SUM(F31:F44)</f>
        <v>72391785.457399994</v>
      </c>
    </row>
    <row r="46" spans="1:6">
      <c r="B46" s="42" t="s">
        <v>104</v>
      </c>
      <c r="C46" s="43">
        <f>+C45-F45</f>
        <v>178466.61260001361</v>
      </c>
      <c r="D46" s="41"/>
    </row>
    <row r="47" spans="1:6">
      <c r="B47" s="44" t="s">
        <v>810</v>
      </c>
      <c r="C47" s="125">
        <f>C45-F45-C41+F42+F43</f>
        <v>559576.95260001346</v>
      </c>
      <c r="D47" s="39"/>
      <c r="F47" s="246" t="s">
        <v>150</v>
      </c>
    </row>
    <row r="48" spans="1:6">
      <c r="B48" s="44" t="s">
        <v>148</v>
      </c>
      <c r="C48" s="125" t="s">
        <v>150</v>
      </c>
      <c r="D48" s="39"/>
      <c r="F48" t="s">
        <v>150</v>
      </c>
    </row>
    <row r="50" spans="1:6">
      <c r="C50" t="s">
        <v>105</v>
      </c>
    </row>
    <row r="53" spans="1:6">
      <c r="F53" s="35" t="s">
        <v>82</v>
      </c>
    </row>
    <row r="54" spans="1:6" ht="18">
      <c r="B54" s="541" t="s">
        <v>1615</v>
      </c>
      <c r="C54" s="541"/>
      <c r="D54" s="541"/>
      <c r="E54" s="541"/>
      <c r="F54" s="541"/>
    </row>
    <row r="55" spans="1:6" ht="18">
      <c r="B55" s="36" t="s">
        <v>151</v>
      </c>
      <c r="C55" s="37"/>
      <c r="D55" s="37"/>
      <c r="E55" s="37"/>
      <c r="F55" s="37"/>
    </row>
    <row r="56" spans="1:6">
      <c r="B56" s="542" t="s">
        <v>83</v>
      </c>
      <c r="C56" s="542"/>
      <c r="E56" s="542" t="s">
        <v>84</v>
      </c>
      <c r="F56" s="542"/>
    </row>
    <row r="57" spans="1:6">
      <c r="A57" t="s">
        <v>106</v>
      </c>
      <c r="B57" s="45" t="s">
        <v>85</v>
      </c>
      <c r="C57" s="38">
        <f>+C31+C5</f>
        <v>202111757.25393939</v>
      </c>
      <c r="D57" s="39" t="s">
        <v>116</v>
      </c>
      <c r="E57" s="45" t="s">
        <v>86</v>
      </c>
      <c r="F57" s="38">
        <f>+F31+F5</f>
        <v>45918777.917400002</v>
      </c>
    </row>
    <row r="58" spans="1:6">
      <c r="A58" t="s">
        <v>107</v>
      </c>
      <c r="B58" s="45" t="s">
        <v>87</v>
      </c>
      <c r="C58" s="38">
        <f>+C32+C6</f>
        <v>270000</v>
      </c>
      <c r="D58" s="39" t="s">
        <v>117</v>
      </c>
      <c r="E58" s="45" t="s">
        <v>718</v>
      </c>
      <c r="F58" s="38">
        <f t="shared" ref="F58:F70" si="0">+F32+F6</f>
        <v>26736409.275454499</v>
      </c>
    </row>
    <row r="59" spans="1:6">
      <c r="A59" t="s">
        <v>108</v>
      </c>
      <c r="B59" s="45" t="s">
        <v>88</v>
      </c>
      <c r="C59" s="38">
        <f>+C33+C7</f>
        <v>456000</v>
      </c>
      <c r="D59" s="39" t="s">
        <v>1097</v>
      </c>
      <c r="E59" s="45" t="s">
        <v>1095</v>
      </c>
      <c r="F59" s="38">
        <f t="shared" si="0"/>
        <v>2500000</v>
      </c>
    </row>
    <row r="60" spans="1:6">
      <c r="A60" t="s">
        <v>1094</v>
      </c>
      <c r="B60" s="45" t="s">
        <v>1093</v>
      </c>
      <c r="C60" s="38">
        <f>+C34+C8</f>
        <v>5482130.7599999998</v>
      </c>
      <c r="D60" s="39" t="s">
        <v>118</v>
      </c>
      <c r="E60" s="45" t="s">
        <v>89</v>
      </c>
      <c r="F60" s="38">
        <f t="shared" si="0"/>
        <v>7550648</v>
      </c>
    </row>
    <row r="61" spans="1:6">
      <c r="A61" t="s">
        <v>109</v>
      </c>
      <c r="B61" s="45" t="s">
        <v>90</v>
      </c>
      <c r="C61" s="38">
        <f t="shared" ref="C61:C67" si="1">+C35+C8</f>
        <v>5018130.76</v>
      </c>
      <c r="D61" s="39" t="s">
        <v>119</v>
      </c>
      <c r="E61" s="45" t="s">
        <v>91</v>
      </c>
      <c r="F61" s="38">
        <f t="shared" si="0"/>
        <v>121765408.80000001</v>
      </c>
    </row>
    <row r="62" spans="1:6">
      <c r="A62" t="s">
        <v>110</v>
      </c>
      <c r="B62" s="45" t="s">
        <v>92</v>
      </c>
      <c r="C62" s="38">
        <f t="shared" si="1"/>
        <v>20208546.00030303</v>
      </c>
      <c r="D62" s="39" t="s">
        <v>120</v>
      </c>
      <c r="E62" s="45" t="s">
        <v>93</v>
      </c>
      <c r="F62" s="38">
        <f t="shared" si="0"/>
        <v>43967174.399999999</v>
      </c>
    </row>
    <row r="63" spans="1:6">
      <c r="A63" t="s">
        <v>111</v>
      </c>
      <c r="B63" s="45" t="s">
        <v>94</v>
      </c>
      <c r="C63" s="38">
        <f t="shared" si="1"/>
        <v>9913236.5454545487</v>
      </c>
      <c r="D63" s="39" t="s">
        <v>121</v>
      </c>
      <c r="E63" s="45" t="s">
        <v>22</v>
      </c>
      <c r="F63" s="38">
        <f t="shared" si="0"/>
        <v>70058040</v>
      </c>
    </row>
    <row r="64" spans="1:6">
      <c r="A64" t="s">
        <v>112</v>
      </c>
      <c r="B64" s="45" t="s">
        <v>95</v>
      </c>
      <c r="C64" s="38">
        <f t="shared" si="1"/>
        <v>182000</v>
      </c>
      <c r="D64" s="39" t="s">
        <v>122</v>
      </c>
      <c r="E64" s="45" t="s">
        <v>96</v>
      </c>
      <c r="F64" s="38">
        <f t="shared" si="0"/>
        <v>2995617.48</v>
      </c>
    </row>
    <row r="65" spans="1:6">
      <c r="A65" t="s">
        <v>113</v>
      </c>
      <c r="B65" s="45" t="s">
        <v>97</v>
      </c>
      <c r="C65" s="38">
        <f t="shared" si="1"/>
        <v>63867185.392727271</v>
      </c>
      <c r="D65" s="39" t="s">
        <v>123</v>
      </c>
      <c r="E65" s="45" t="s">
        <v>98</v>
      </c>
      <c r="F65" s="38">
        <f t="shared" si="0"/>
        <v>33053279.539999999</v>
      </c>
    </row>
    <row r="66" spans="1:6">
      <c r="A66" t="s">
        <v>114</v>
      </c>
      <c r="B66" s="45" t="s">
        <v>99</v>
      </c>
      <c r="C66" s="38">
        <f t="shared" si="1"/>
        <v>95849026.879999995</v>
      </c>
      <c r="D66" s="39" t="s">
        <v>124</v>
      </c>
      <c r="E66" s="45" t="s">
        <v>100</v>
      </c>
      <c r="F66" s="38">
        <f t="shared" si="0"/>
        <v>8223669.04</v>
      </c>
    </row>
    <row r="67" spans="1:6">
      <c r="A67" t="s">
        <v>860</v>
      </c>
      <c r="B67" s="45" t="s">
        <v>717</v>
      </c>
      <c r="C67" s="38">
        <f t="shared" si="1"/>
        <v>18306767</v>
      </c>
      <c r="D67" s="41" t="s">
        <v>125</v>
      </c>
      <c r="E67" s="45" t="s">
        <v>102</v>
      </c>
      <c r="F67" s="38">
        <f t="shared" si="0"/>
        <v>15714024.310000002</v>
      </c>
    </row>
    <row r="68" spans="1:6">
      <c r="B68" s="46"/>
      <c r="C68" s="46"/>
      <c r="D68" t="s">
        <v>126</v>
      </c>
      <c r="E68" s="45" t="s">
        <v>103</v>
      </c>
      <c r="F68" s="38">
        <f t="shared" si="0"/>
        <v>37108399.280000001</v>
      </c>
    </row>
    <row r="69" spans="1:6">
      <c r="B69" s="46"/>
      <c r="C69" s="46"/>
      <c r="D69" t="s">
        <v>1099</v>
      </c>
      <c r="E69" s="45" t="s">
        <v>1098</v>
      </c>
      <c r="F69" s="38">
        <f t="shared" si="0"/>
        <v>0</v>
      </c>
    </row>
    <row r="70" spans="1:6">
      <c r="B70" s="46"/>
      <c r="C70" s="46"/>
      <c r="D70" t="s">
        <v>127</v>
      </c>
      <c r="E70" s="45" t="s">
        <v>49</v>
      </c>
      <c r="F70" s="38">
        <f t="shared" si="0"/>
        <v>24649357.607272729</v>
      </c>
    </row>
    <row r="71" spans="1:6">
      <c r="A71" t="s">
        <v>115</v>
      </c>
      <c r="B71" s="47" t="s">
        <v>101</v>
      </c>
      <c r="C71" s="48">
        <f>SUM(C57:C70)</f>
        <v>421664780.59242421</v>
      </c>
      <c r="D71" t="s">
        <v>128</v>
      </c>
      <c r="E71" s="47" t="s">
        <v>77</v>
      </c>
      <c r="F71" s="49">
        <f>SUM(F57:F70)</f>
        <v>440240805.65012729</v>
      </c>
    </row>
    <row r="72" spans="1:6">
      <c r="B72" s="42" t="s">
        <v>104</v>
      </c>
      <c r="C72" s="43">
        <f>C46+C20</f>
        <v>-18294551.187703028</v>
      </c>
      <c r="D72" s="41"/>
    </row>
    <row r="73" spans="1:6">
      <c r="B73" s="44" t="s">
        <v>810</v>
      </c>
      <c r="C73" s="125">
        <f>C47+C21</f>
        <v>11347463.46229697</v>
      </c>
      <c r="D73" s="39"/>
    </row>
    <row r="74" spans="1:6">
      <c r="B74" s="44" t="s">
        <v>148</v>
      </c>
      <c r="C74" s="125"/>
      <c r="D74" s="39"/>
    </row>
    <row r="76" spans="1:6">
      <c r="C76" t="s">
        <v>105</v>
      </c>
    </row>
  </sheetData>
  <sheetProtection formatCells="0" formatColumns="0" formatRows="0" selectLockedCells="1" selectUnlockedCells="1"/>
  <mergeCells count="9">
    <mergeCell ref="B54:F54"/>
    <mergeCell ref="B56:C56"/>
    <mergeCell ref="E56:F56"/>
    <mergeCell ref="B2:F2"/>
    <mergeCell ref="B4:C4"/>
    <mergeCell ref="E4:F4"/>
    <mergeCell ref="B28:F28"/>
    <mergeCell ref="B30:C30"/>
    <mergeCell ref="E30:F3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56"/>
  <sheetViews>
    <sheetView zoomScaleNormal="100" workbookViewId="0">
      <pane xSplit="2" ySplit="1" topLeftCell="C428" activePane="bottomRight" state="frozen"/>
      <selection pane="topRight" activeCell="C1" sqref="C1"/>
      <selection pane="bottomLeft" activeCell="A2" sqref="A2"/>
      <selection pane="bottomRight" sqref="A1:C447"/>
    </sheetView>
  </sheetViews>
  <sheetFormatPr defaultRowHeight="14.25"/>
  <cols>
    <col min="1" max="1" width="14.625" bestFit="1" customWidth="1"/>
    <col min="2" max="2" width="53.125" customWidth="1"/>
    <col min="3" max="3" width="13.875" bestFit="1" customWidth="1"/>
    <col min="4" max="4" width="14.625" style="124" bestFit="1" customWidth="1"/>
  </cols>
  <sheetData>
    <row r="1" spans="1:5" ht="15">
      <c r="A1" s="374" t="s">
        <v>169</v>
      </c>
      <c r="B1" s="374" t="s">
        <v>170</v>
      </c>
      <c r="C1" s="124" t="s">
        <v>171</v>
      </c>
      <c r="E1" t="s">
        <v>130</v>
      </c>
    </row>
    <row r="2" spans="1:5">
      <c r="A2" s="410" t="s">
        <v>172</v>
      </c>
      <c r="B2" s="411" t="s">
        <v>173</v>
      </c>
      <c r="C2" s="244">
        <v>0</v>
      </c>
    </row>
    <row r="3" spans="1:5">
      <c r="A3" s="410" t="s">
        <v>174</v>
      </c>
      <c r="B3" s="411" t="s">
        <v>175</v>
      </c>
      <c r="C3" s="244">
        <v>0</v>
      </c>
    </row>
    <row r="4" spans="1:5">
      <c r="A4" s="410" t="s">
        <v>176</v>
      </c>
      <c r="B4" s="411" t="s">
        <v>177</v>
      </c>
      <c r="C4" s="244">
        <v>0</v>
      </c>
    </row>
    <row r="5" spans="1:5">
      <c r="A5" s="410" t="s">
        <v>178</v>
      </c>
      <c r="B5" s="411" t="s">
        <v>1469</v>
      </c>
      <c r="C5" s="244">
        <v>0</v>
      </c>
    </row>
    <row r="6" spans="1:5">
      <c r="A6" s="410" t="s">
        <v>179</v>
      </c>
      <c r="B6" s="411" t="s">
        <v>876</v>
      </c>
      <c r="C6" s="244">
        <v>0</v>
      </c>
    </row>
    <row r="7" spans="1:5">
      <c r="A7" s="410" t="s">
        <v>180</v>
      </c>
      <c r="B7" s="411" t="s">
        <v>181</v>
      </c>
      <c r="C7" s="244">
        <v>0</v>
      </c>
    </row>
    <row r="8" spans="1:5">
      <c r="A8" s="410" t="s">
        <v>182</v>
      </c>
      <c r="B8" s="411" t="s">
        <v>286</v>
      </c>
      <c r="C8" s="244">
        <v>0</v>
      </c>
    </row>
    <row r="9" spans="1:5">
      <c r="A9" s="410" t="s">
        <v>183</v>
      </c>
      <c r="B9" s="411" t="s">
        <v>288</v>
      </c>
      <c r="C9" s="244">
        <v>0</v>
      </c>
    </row>
    <row r="10" spans="1:5">
      <c r="A10" s="410" t="s">
        <v>184</v>
      </c>
      <c r="B10" s="411" t="s">
        <v>1470</v>
      </c>
      <c r="C10" s="244">
        <v>0</v>
      </c>
    </row>
    <row r="11" spans="1:5">
      <c r="A11" s="410" t="s">
        <v>1471</v>
      </c>
      <c r="B11" s="411" t="s">
        <v>1472</v>
      </c>
      <c r="C11" s="244">
        <v>0</v>
      </c>
    </row>
    <row r="12" spans="1:5">
      <c r="A12" s="410" t="s">
        <v>185</v>
      </c>
      <c r="B12" s="411" t="s">
        <v>186</v>
      </c>
      <c r="C12" s="244">
        <v>0</v>
      </c>
    </row>
    <row r="13" spans="1:5">
      <c r="A13" s="410" t="s">
        <v>187</v>
      </c>
      <c r="B13" s="411" t="s">
        <v>188</v>
      </c>
      <c r="C13" s="244">
        <v>0</v>
      </c>
    </row>
    <row r="14" spans="1:5">
      <c r="A14" s="410" t="s">
        <v>189</v>
      </c>
      <c r="B14" s="411" t="s">
        <v>190</v>
      </c>
      <c r="C14" s="244">
        <v>0</v>
      </c>
    </row>
    <row r="15" spans="1:5">
      <c r="A15" s="410" t="s">
        <v>877</v>
      </c>
      <c r="B15" s="411" t="s">
        <v>193</v>
      </c>
      <c r="C15" s="244">
        <v>0</v>
      </c>
    </row>
    <row r="16" spans="1:5">
      <c r="A16" s="410" t="s">
        <v>878</v>
      </c>
      <c r="B16" s="411" t="s">
        <v>194</v>
      </c>
      <c r="C16" s="244">
        <v>0</v>
      </c>
    </row>
    <row r="17" spans="1:4">
      <c r="A17" s="410" t="s">
        <v>195</v>
      </c>
      <c r="B17" s="411" t="s">
        <v>196</v>
      </c>
      <c r="C17" s="244">
        <v>0</v>
      </c>
    </row>
    <row r="18" spans="1:4">
      <c r="A18" s="410" t="s">
        <v>197</v>
      </c>
      <c r="B18" s="411" t="s">
        <v>198</v>
      </c>
      <c r="C18" s="244">
        <v>0</v>
      </c>
    </row>
    <row r="19" spans="1:4">
      <c r="A19" s="410" t="s">
        <v>879</v>
      </c>
      <c r="B19" s="411" t="s">
        <v>191</v>
      </c>
      <c r="C19" s="244">
        <v>0</v>
      </c>
    </row>
    <row r="20" spans="1:4">
      <c r="A20" s="410" t="s">
        <v>880</v>
      </c>
      <c r="B20" s="411" t="s">
        <v>192</v>
      </c>
      <c r="C20" s="244">
        <v>0</v>
      </c>
    </row>
    <row r="21" spans="1:4">
      <c r="A21" s="410" t="s">
        <v>881</v>
      </c>
      <c r="B21" s="411" t="s">
        <v>882</v>
      </c>
      <c r="C21" s="236">
        <f>แบบบันทึกแม่ข่าย!F83</f>
        <v>270000</v>
      </c>
      <c r="D21" s="124" t="s">
        <v>868</v>
      </c>
    </row>
    <row r="22" spans="1:4">
      <c r="A22" s="410" t="s">
        <v>883</v>
      </c>
      <c r="B22" s="411" t="s">
        <v>884</v>
      </c>
      <c r="C22" s="236">
        <f>แบบบันทึกแม่ข่าย!F86</f>
        <v>5166837</v>
      </c>
      <c r="D22" s="124" t="s">
        <v>1395</v>
      </c>
    </row>
    <row r="23" spans="1:4">
      <c r="A23" s="410" t="s">
        <v>199</v>
      </c>
      <c r="B23" s="411" t="s">
        <v>885</v>
      </c>
      <c r="C23" s="236">
        <f>แบบบันทึกแม่ข่าย!F60</f>
        <v>0</v>
      </c>
      <c r="D23" s="124" t="s">
        <v>864</v>
      </c>
    </row>
    <row r="24" spans="1:4">
      <c r="A24" s="410" t="s">
        <v>200</v>
      </c>
      <c r="B24" s="411" t="s">
        <v>886</v>
      </c>
      <c r="C24" s="236">
        <f>แบบบันทึกแม่ข่าย!F61</f>
        <v>456000</v>
      </c>
      <c r="D24" s="124" t="s">
        <v>865</v>
      </c>
    </row>
    <row r="25" spans="1:4">
      <c r="A25" s="410" t="s">
        <v>201</v>
      </c>
      <c r="B25" s="411" t="s">
        <v>887</v>
      </c>
      <c r="C25" s="236">
        <f>แบบบันทึกแม่ข่าย!F81</f>
        <v>7077709</v>
      </c>
      <c r="D25" s="124" t="s">
        <v>1295</v>
      </c>
    </row>
    <row r="26" spans="1:4">
      <c r="A26" s="410" t="s">
        <v>202</v>
      </c>
      <c r="B26" s="411" t="s">
        <v>888</v>
      </c>
      <c r="C26" s="236">
        <f>แบบบันทึกแม่ข่าย!F82</f>
        <v>1039900.32</v>
      </c>
      <c r="D26" s="124" t="s">
        <v>687</v>
      </c>
    </row>
    <row r="27" spans="1:4">
      <c r="A27" s="410" t="s">
        <v>1306</v>
      </c>
      <c r="B27" s="411" t="s">
        <v>1473</v>
      </c>
      <c r="C27" s="244">
        <v>0</v>
      </c>
    </row>
    <row r="28" spans="1:4">
      <c r="A28" s="410" t="s">
        <v>1307</v>
      </c>
      <c r="B28" s="411" t="s">
        <v>1474</v>
      </c>
      <c r="C28" s="244">
        <v>0</v>
      </c>
    </row>
    <row r="29" spans="1:4">
      <c r="A29" s="410" t="s">
        <v>1308</v>
      </c>
      <c r="B29" s="411" t="s">
        <v>1309</v>
      </c>
      <c r="C29" s="244">
        <v>0</v>
      </c>
    </row>
    <row r="30" spans="1:4">
      <c r="A30" s="412" t="s">
        <v>1310</v>
      </c>
      <c r="B30" s="411" t="s">
        <v>1311</v>
      </c>
      <c r="C30" s="244">
        <v>0</v>
      </c>
    </row>
    <row r="31" spans="1:4">
      <c r="A31" s="412" t="s">
        <v>203</v>
      </c>
      <c r="B31" s="411" t="s">
        <v>889</v>
      </c>
      <c r="C31" s="236">
        <f>แบบบันทึกแม่ข่าย!F63</f>
        <v>13164078.01909091</v>
      </c>
      <c r="D31" s="124" t="s">
        <v>1296</v>
      </c>
    </row>
    <row r="32" spans="1:4">
      <c r="A32" s="410" t="s">
        <v>204</v>
      </c>
      <c r="B32" s="411" t="s">
        <v>890</v>
      </c>
      <c r="C32" s="236">
        <f>แบบบันทึกแม่ข่าย!F64+(-1*C33)</f>
        <v>6560721.9809090905</v>
      </c>
      <c r="D32" s="124" t="s">
        <v>1297</v>
      </c>
    </row>
    <row r="33" spans="1:4">
      <c r="A33" s="410" t="s">
        <v>205</v>
      </c>
      <c r="B33" s="411" t="s">
        <v>206</v>
      </c>
      <c r="C33" s="375">
        <f>กรอกเพิ่ม!F60+กรอกเพิ่ม!F69</f>
        <v>-8253.999696969986</v>
      </c>
      <c r="D33" s="376"/>
    </row>
    <row r="34" spans="1:4">
      <c r="A34" s="410" t="s">
        <v>207</v>
      </c>
      <c r="B34" s="411" t="s">
        <v>208</v>
      </c>
      <c r="C34" s="244">
        <v>0</v>
      </c>
    </row>
    <row r="35" spans="1:4">
      <c r="A35" s="410" t="s">
        <v>209</v>
      </c>
      <c r="B35" s="411" t="s">
        <v>891</v>
      </c>
      <c r="C35" s="236">
        <f>แบบบันทึกแม่ข่าย!F72</f>
        <v>7403521</v>
      </c>
      <c r="D35" s="124" t="s">
        <v>1298</v>
      </c>
    </row>
    <row r="36" spans="1:4">
      <c r="A36" s="410" t="s">
        <v>210</v>
      </c>
      <c r="B36" s="411" t="s">
        <v>892</v>
      </c>
      <c r="C36" s="236">
        <f>แบบบันทึกแม่ข่าย!F73</f>
        <v>3057549.2727272701</v>
      </c>
      <c r="D36" s="124" t="s">
        <v>678</v>
      </c>
    </row>
    <row r="37" spans="1:4">
      <c r="A37" s="410" t="s">
        <v>211</v>
      </c>
      <c r="B37" s="411" t="s">
        <v>893</v>
      </c>
      <c r="C37" s="236">
        <f>แบบบันทึกแม่ข่าย!F66</f>
        <v>3998130.76</v>
      </c>
      <c r="D37" s="124" t="s">
        <v>722</v>
      </c>
    </row>
    <row r="38" spans="1:4">
      <c r="A38" s="410" t="s">
        <v>212</v>
      </c>
      <c r="B38" s="411" t="s">
        <v>1475</v>
      </c>
      <c r="C38" s="236">
        <f>แบบบันทึกแม่ข่าย!F67+(-1*C39)</f>
        <v>1022869.2400000002</v>
      </c>
      <c r="D38" s="124" t="s">
        <v>861</v>
      </c>
    </row>
    <row r="39" spans="1:4">
      <c r="A39" s="410" t="s">
        <v>213</v>
      </c>
      <c r="B39" s="411" t="s">
        <v>1476</v>
      </c>
      <c r="C39" s="375">
        <f>กรอกเพิ่ม!F59+กรอกเพิ่ม!F68</f>
        <v>-2869.2400000002235</v>
      </c>
      <c r="D39" s="376"/>
    </row>
    <row r="40" spans="1:4">
      <c r="A40" s="410" t="s">
        <v>214</v>
      </c>
      <c r="B40" s="411" t="s">
        <v>1477</v>
      </c>
      <c r="C40" s="244">
        <v>0</v>
      </c>
    </row>
    <row r="41" spans="1:4">
      <c r="A41" s="410" t="s">
        <v>894</v>
      </c>
      <c r="B41" s="411" t="s">
        <v>1478</v>
      </c>
      <c r="C41" s="244">
        <v>0</v>
      </c>
    </row>
    <row r="42" spans="1:4">
      <c r="A42" s="410" t="s">
        <v>895</v>
      </c>
      <c r="B42" s="411" t="s">
        <v>1312</v>
      </c>
      <c r="C42" s="244">
        <v>0</v>
      </c>
    </row>
    <row r="43" spans="1:4">
      <c r="A43" s="410" t="s">
        <v>896</v>
      </c>
      <c r="B43" s="411" t="s">
        <v>1313</v>
      </c>
      <c r="C43" s="244">
        <v>0</v>
      </c>
    </row>
    <row r="44" spans="1:4">
      <c r="A44" s="410" t="s">
        <v>897</v>
      </c>
      <c r="B44" s="411" t="s">
        <v>1314</v>
      </c>
      <c r="C44" s="244">
        <v>0</v>
      </c>
    </row>
    <row r="45" spans="1:4">
      <c r="A45" s="410" t="s">
        <v>215</v>
      </c>
      <c r="B45" s="411" t="s">
        <v>898</v>
      </c>
      <c r="C45" s="236">
        <f>แบบบันทึกแม่ข่าย!F18+(-1*C57)</f>
        <v>47302061.939999998</v>
      </c>
      <c r="D45" s="124" t="s">
        <v>1300</v>
      </c>
    </row>
    <row r="46" spans="1:4">
      <c r="A46" s="410" t="s">
        <v>216</v>
      </c>
      <c r="B46" s="411" t="s">
        <v>899</v>
      </c>
      <c r="C46" s="236">
        <f>แบบบันทึกแม่ข่าย!F21+(-1*C58)</f>
        <v>97010000</v>
      </c>
      <c r="D46" s="124" t="s">
        <v>863</v>
      </c>
    </row>
    <row r="47" spans="1:4">
      <c r="A47" s="410" t="s">
        <v>217</v>
      </c>
      <c r="B47" s="411" t="s">
        <v>900</v>
      </c>
      <c r="C47" s="236">
        <f>แบบบันทึกแม่ข่าย!F53</f>
        <v>1591088.7272727301</v>
      </c>
      <c r="D47" s="124" t="s">
        <v>1301</v>
      </c>
    </row>
    <row r="48" spans="1:4">
      <c r="A48" s="410" t="s">
        <v>218</v>
      </c>
      <c r="B48" s="411" t="s">
        <v>901</v>
      </c>
      <c r="C48" s="236">
        <f>แบบบันทึกแม่ข่าย!F54</f>
        <v>0</v>
      </c>
      <c r="D48" s="124" t="s">
        <v>1302</v>
      </c>
    </row>
    <row r="49" spans="1:4">
      <c r="A49" s="410" t="s">
        <v>219</v>
      </c>
      <c r="B49" s="411" t="s">
        <v>1479</v>
      </c>
      <c r="C49" s="236">
        <f>แบบบันทึกแม่ข่าย!F55</f>
        <v>0</v>
      </c>
      <c r="D49" s="124" t="s">
        <v>1303</v>
      </c>
    </row>
    <row r="50" spans="1:4">
      <c r="A50" s="410" t="s">
        <v>220</v>
      </c>
      <c r="B50" s="411" t="s">
        <v>221</v>
      </c>
      <c r="C50" s="236">
        <f>แบบบันทึกแม่ข่าย!F37</f>
        <v>5299604.63</v>
      </c>
      <c r="D50" s="124" t="s">
        <v>1304</v>
      </c>
    </row>
    <row r="51" spans="1:4">
      <c r="A51" s="410" t="s">
        <v>222</v>
      </c>
      <c r="B51" s="411" t="s">
        <v>902</v>
      </c>
      <c r="C51" s="244">
        <v>0</v>
      </c>
    </row>
    <row r="52" spans="1:4">
      <c r="A52" s="410" t="s">
        <v>223</v>
      </c>
      <c r="B52" s="411" t="s">
        <v>1315</v>
      </c>
      <c r="C52" s="236">
        <f>แบบบันทึกแม่ข่าย!F19</f>
        <v>0</v>
      </c>
      <c r="D52" s="124" t="s">
        <v>1356</v>
      </c>
    </row>
    <row r="53" spans="1:4">
      <c r="A53" s="410" t="s">
        <v>224</v>
      </c>
      <c r="B53" s="413" t="s">
        <v>903</v>
      </c>
      <c r="C53" s="236">
        <f>แบบบันทึกแม่ข่าย!F23+แบบบันทึกแม่ข่าย!F24</f>
        <v>13501552.32</v>
      </c>
      <c r="D53" s="124" t="s">
        <v>1305</v>
      </c>
    </row>
    <row r="54" spans="1:4">
      <c r="A54" s="410" t="s">
        <v>225</v>
      </c>
      <c r="B54" s="411" t="s">
        <v>226</v>
      </c>
      <c r="C54" s="236">
        <f>แบบบันทึกแม่ข่าย!F32</f>
        <v>0</v>
      </c>
      <c r="D54" s="124" t="s">
        <v>682</v>
      </c>
    </row>
    <row r="55" spans="1:4">
      <c r="A55" s="410" t="s">
        <v>227</v>
      </c>
      <c r="B55" s="411" t="s">
        <v>1316</v>
      </c>
      <c r="C55" s="236">
        <f>แบบบันทึกแม่ข่าย!F25+แบบบันทึกแม่ข่าย!F26</f>
        <v>330999.99999999953</v>
      </c>
      <c r="D55" s="124" t="s">
        <v>866</v>
      </c>
    </row>
    <row r="56" spans="1:4">
      <c r="A56" s="410" t="s">
        <v>228</v>
      </c>
      <c r="B56" s="411" t="s">
        <v>229</v>
      </c>
      <c r="C56" s="236">
        <f>แบบบันทึกแม่ข่าย!F40</f>
        <v>14849433.256666668</v>
      </c>
      <c r="D56" s="124" t="s">
        <v>1357</v>
      </c>
    </row>
    <row r="57" spans="1:4">
      <c r="A57" s="410" t="s">
        <v>230</v>
      </c>
      <c r="B57" s="411" t="s">
        <v>904</v>
      </c>
      <c r="C57" s="375">
        <f>กรอกเพิ่ม!F57</f>
        <v>-450.46999999880791</v>
      </c>
      <c r="D57" s="376"/>
    </row>
    <row r="58" spans="1:4">
      <c r="A58" s="410" t="s">
        <v>231</v>
      </c>
      <c r="B58" s="411" t="s">
        <v>905</v>
      </c>
      <c r="C58" s="375">
        <f>กรอกเพิ่ม!F66</f>
        <v>-10000</v>
      </c>
      <c r="D58" s="376"/>
    </row>
    <row r="59" spans="1:4">
      <c r="A59" s="414" t="s">
        <v>232</v>
      </c>
      <c r="B59" s="414" t="s">
        <v>906</v>
      </c>
      <c r="C59" s="244">
        <v>0</v>
      </c>
    </row>
    <row r="60" spans="1:4">
      <c r="A60" s="414" t="s">
        <v>233</v>
      </c>
      <c r="B60" s="414" t="s">
        <v>907</v>
      </c>
      <c r="C60" s="244">
        <v>0</v>
      </c>
    </row>
    <row r="61" spans="1:4">
      <c r="A61" s="414" t="s">
        <v>234</v>
      </c>
      <c r="B61" s="414" t="s">
        <v>908</v>
      </c>
      <c r="C61" s="244">
        <v>0</v>
      </c>
    </row>
    <row r="62" spans="1:4">
      <c r="A62" s="414" t="s">
        <v>235</v>
      </c>
      <c r="B62" s="414" t="s">
        <v>909</v>
      </c>
      <c r="C62" s="244">
        <v>0</v>
      </c>
    </row>
    <row r="63" spans="1:4">
      <c r="A63" s="414" t="s">
        <v>236</v>
      </c>
      <c r="B63" s="414" t="s">
        <v>237</v>
      </c>
      <c r="C63" s="236">
        <f>แบบบันทึกแม่ข่าย!F49</f>
        <v>0</v>
      </c>
      <c r="D63" s="124" t="s">
        <v>1389</v>
      </c>
    </row>
    <row r="64" spans="1:4">
      <c r="A64" s="414" t="s">
        <v>238</v>
      </c>
      <c r="B64" s="414" t="s">
        <v>239</v>
      </c>
      <c r="C64" s="236">
        <f>แบบบันทึกแม่ข่าย!F50+แบบบันทึกแม่ข่าย!F51</f>
        <v>5273552</v>
      </c>
      <c r="D64" s="124" t="s">
        <v>1390</v>
      </c>
    </row>
    <row r="65" spans="1:4">
      <c r="A65" s="410" t="s">
        <v>240</v>
      </c>
      <c r="B65" s="411" t="s">
        <v>1480</v>
      </c>
      <c r="C65" s="236">
        <f>แบบบันทึกแม่ข่าย!F30</f>
        <v>4062574.5</v>
      </c>
      <c r="D65" s="124" t="s">
        <v>867</v>
      </c>
    </row>
    <row r="66" spans="1:4">
      <c r="A66" s="410" t="s">
        <v>241</v>
      </c>
      <c r="B66" s="411" t="s">
        <v>1317</v>
      </c>
      <c r="C66" s="236">
        <f>แบบบันทึกแม่ข่าย!F31+(-1*C67)</f>
        <v>1222428.5900000001</v>
      </c>
      <c r="D66" s="124" t="s">
        <v>683</v>
      </c>
    </row>
    <row r="67" spans="1:4">
      <c r="A67" s="410" t="s">
        <v>910</v>
      </c>
      <c r="B67" s="411" t="s">
        <v>1481</v>
      </c>
      <c r="C67" s="375">
        <v>0</v>
      </c>
      <c r="D67" s="376"/>
    </row>
    <row r="68" spans="1:4">
      <c r="A68" s="410" t="s">
        <v>911</v>
      </c>
      <c r="B68" s="411" t="s">
        <v>1482</v>
      </c>
      <c r="C68" s="244">
        <v>0</v>
      </c>
    </row>
    <row r="69" spans="1:4">
      <c r="A69" s="410" t="s">
        <v>912</v>
      </c>
      <c r="B69" s="411" t="s">
        <v>913</v>
      </c>
      <c r="C69" s="236">
        <f>แบบบันทึกแม่ข่าย!F27</f>
        <v>0</v>
      </c>
      <c r="D69" s="124" t="s">
        <v>1358</v>
      </c>
    </row>
    <row r="70" spans="1:4">
      <c r="A70" s="410" t="s">
        <v>914</v>
      </c>
      <c r="B70" s="411" t="s">
        <v>915</v>
      </c>
      <c r="C70" s="244">
        <v>0</v>
      </c>
    </row>
    <row r="71" spans="1:4">
      <c r="A71" s="410" t="s">
        <v>916</v>
      </c>
      <c r="B71" s="411" t="s">
        <v>917</v>
      </c>
      <c r="C71" s="244">
        <v>0</v>
      </c>
    </row>
    <row r="72" spans="1:4">
      <c r="A72" s="410" t="s">
        <v>918</v>
      </c>
      <c r="B72" s="411" t="s">
        <v>1318</v>
      </c>
      <c r="C72" s="244">
        <v>0</v>
      </c>
    </row>
    <row r="73" spans="1:4">
      <c r="A73" s="410" t="s">
        <v>919</v>
      </c>
      <c r="B73" s="411" t="s">
        <v>1319</v>
      </c>
      <c r="C73" s="244">
        <v>0</v>
      </c>
    </row>
    <row r="74" spans="1:4">
      <c r="A74" s="410" t="s">
        <v>920</v>
      </c>
      <c r="B74" s="411" t="s">
        <v>921</v>
      </c>
      <c r="C74" s="244">
        <v>0</v>
      </c>
    </row>
    <row r="75" spans="1:4">
      <c r="A75" s="410" t="s">
        <v>922</v>
      </c>
      <c r="B75" s="411" t="s">
        <v>923</v>
      </c>
      <c r="C75" s="244">
        <v>0</v>
      </c>
    </row>
    <row r="76" spans="1:4">
      <c r="A76" s="415" t="s">
        <v>924</v>
      </c>
      <c r="B76" s="416" t="s">
        <v>925</v>
      </c>
      <c r="C76" s="244">
        <v>0</v>
      </c>
    </row>
    <row r="77" spans="1:4">
      <c r="A77" s="415" t="s">
        <v>926</v>
      </c>
      <c r="B77" s="416" t="s">
        <v>927</v>
      </c>
      <c r="C77" s="244">
        <v>0</v>
      </c>
    </row>
    <row r="78" spans="1:4">
      <c r="A78" s="415" t="s">
        <v>1483</v>
      </c>
      <c r="B78" s="411" t="s">
        <v>1484</v>
      </c>
      <c r="C78" s="244">
        <v>0</v>
      </c>
    </row>
    <row r="79" spans="1:4">
      <c r="A79" s="415" t="s">
        <v>1485</v>
      </c>
      <c r="B79" s="411" t="s">
        <v>1486</v>
      </c>
      <c r="C79" s="244">
        <v>0</v>
      </c>
    </row>
    <row r="80" spans="1:4">
      <c r="A80" s="417" t="s">
        <v>1487</v>
      </c>
      <c r="B80" s="418" t="s">
        <v>1488</v>
      </c>
      <c r="C80" s="244">
        <v>0</v>
      </c>
    </row>
    <row r="81" spans="1:4">
      <c r="A81" s="417" t="s">
        <v>1489</v>
      </c>
      <c r="B81" s="418" t="s">
        <v>1490</v>
      </c>
      <c r="C81" s="244">
        <v>0</v>
      </c>
    </row>
    <row r="82" spans="1:4">
      <c r="A82" s="410" t="s">
        <v>242</v>
      </c>
      <c r="B82" s="411" t="s">
        <v>243</v>
      </c>
      <c r="C82" s="244">
        <v>0</v>
      </c>
    </row>
    <row r="83" spans="1:4">
      <c r="A83" s="410" t="s">
        <v>244</v>
      </c>
      <c r="B83" s="411" t="s">
        <v>928</v>
      </c>
      <c r="C83" s="236">
        <f>แบบบันทึกแม่ข่าย!F69+(-1*C93)</f>
        <v>5932800</v>
      </c>
      <c r="D83" s="124" t="s">
        <v>1359</v>
      </c>
    </row>
    <row r="84" spans="1:4">
      <c r="A84" s="410" t="s">
        <v>245</v>
      </c>
      <c r="B84" s="411" t="s">
        <v>929</v>
      </c>
      <c r="C84" s="236">
        <f>แบบบันทึกแม่ข่าย!F70+(-1*C95)</f>
        <v>3985000</v>
      </c>
      <c r="D84" s="124" t="s">
        <v>677</v>
      </c>
    </row>
    <row r="85" spans="1:4">
      <c r="A85" s="410" t="s">
        <v>246</v>
      </c>
      <c r="B85" s="411" t="s">
        <v>930</v>
      </c>
      <c r="C85" s="244">
        <v>0</v>
      </c>
    </row>
    <row r="86" spans="1:4">
      <c r="A86" s="410" t="s">
        <v>247</v>
      </c>
      <c r="B86" s="411" t="s">
        <v>931</v>
      </c>
      <c r="C86" s="244">
        <v>0</v>
      </c>
    </row>
    <row r="87" spans="1:4">
      <c r="A87" s="410" t="s">
        <v>1491</v>
      </c>
      <c r="B87" s="411" t="s">
        <v>1492</v>
      </c>
      <c r="C87" s="244">
        <v>0</v>
      </c>
    </row>
    <row r="88" spans="1:4">
      <c r="A88" s="410" t="s">
        <v>1493</v>
      </c>
      <c r="B88" s="411" t="s">
        <v>1494</v>
      </c>
      <c r="C88" s="244">
        <v>0</v>
      </c>
    </row>
    <row r="89" spans="1:4">
      <c r="A89" s="410" t="s">
        <v>248</v>
      </c>
      <c r="B89" s="411" t="s">
        <v>249</v>
      </c>
      <c r="C89" s="244">
        <v>0</v>
      </c>
    </row>
    <row r="90" spans="1:4">
      <c r="A90" s="410" t="s">
        <v>250</v>
      </c>
      <c r="B90" s="411" t="s">
        <v>251</v>
      </c>
      <c r="C90" s="244">
        <v>0</v>
      </c>
    </row>
    <row r="91" spans="1:4">
      <c r="A91" s="410" t="s">
        <v>252</v>
      </c>
      <c r="B91" s="411" t="s">
        <v>932</v>
      </c>
      <c r="C91" s="244">
        <v>0</v>
      </c>
    </row>
    <row r="92" spans="1:4">
      <c r="A92" s="410" t="s">
        <v>253</v>
      </c>
      <c r="B92" s="411" t="s">
        <v>933</v>
      </c>
      <c r="C92" s="244">
        <v>0</v>
      </c>
    </row>
    <row r="93" spans="1:4">
      <c r="A93" s="410" t="s">
        <v>254</v>
      </c>
      <c r="B93" s="411" t="s">
        <v>934</v>
      </c>
      <c r="C93" s="375">
        <f>กรอกเพิ่ม!F61</f>
        <v>-21.272727269679308</v>
      </c>
      <c r="D93" s="376"/>
    </row>
    <row r="94" spans="1:4">
      <c r="A94" s="410" t="s">
        <v>255</v>
      </c>
      <c r="B94" s="411" t="s">
        <v>935</v>
      </c>
      <c r="C94" s="244">
        <v>0</v>
      </c>
    </row>
    <row r="95" spans="1:4">
      <c r="A95" s="410" t="s">
        <v>256</v>
      </c>
      <c r="B95" s="411" t="s">
        <v>1320</v>
      </c>
      <c r="C95" s="375">
        <f>กรอกเพิ่ม!F70</f>
        <v>-4542.1818181816489</v>
      </c>
      <c r="D95" s="376"/>
    </row>
    <row r="96" spans="1:4">
      <c r="A96" s="410" t="s">
        <v>257</v>
      </c>
      <c r="B96" s="411" t="s">
        <v>1321</v>
      </c>
      <c r="C96" s="244">
        <v>0</v>
      </c>
    </row>
    <row r="97" spans="1:4">
      <c r="A97" s="410" t="s">
        <v>936</v>
      </c>
      <c r="B97" s="419" t="s">
        <v>328</v>
      </c>
      <c r="C97" s="244">
        <v>0</v>
      </c>
    </row>
    <row r="98" spans="1:4">
      <c r="A98" s="410" t="s">
        <v>937</v>
      </c>
      <c r="B98" s="411" t="s">
        <v>329</v>
      </c>
      <c r="C98" s="244">
        <v>0</v>
      </c>
    </row>
    <row r="99" spans="1:4">
      <c r="A99" s="410" t="s">
        <v>258</v>
      </c>
      <c r="B99" s="411" t="s">
        <v>259</v>
      </c>
      <c r="C99" s="244">
        <v>0</v>
      </c>
    </row>
    <row r="100" spans="1:4">
      <c r="A100" s="410" t="s">
        <v>260</v>
      </c>
      <c r="B100" s="411" t="s">
        <v>938</v>
      </c>
      <c r="C100" s="236">
        <f>แบบบันทึกแม่ข่าย!F75+(-1*C102)</f>
        <v>120300</v>
      </c>
      <c r="D100" s="124" t="s">
        <v>1299</v>
      </c>
    </row>
    <row r="101" spans="1:4">
      <c r="A101" s="410" t="s">
        <v>261</v>
      </c>
      <c r="B101" s="411" t="s">
        <v>939</v>
      </c>
      <c r="C101" s="236">
        <f>แบบบันทึกแม่ข่าย!F76+(-1*C103)</f>
        <v>2000</v>
      </c>
      <c r="D101" s="124" t="s">
        <v>681</v>
      </c>
    </row>
    <row r="102" spans="1:4">
      <c r="A102" s="410" t="s">
        <v>262</v>
      </c>
      <c r="B102" s="411" t="s">
        <v>940</v>
      </c>
      <c r="C102" s="375">
        <f>กรอกเพิ่ม!F62</f>
        <v>-300</v>
      </c>
      <c r="D102" s="376"/>
    </row>
    <row r="103" spans="1:4">
      <c r="A103" s="410" t="s">
        <v>263</v>
      </c>
      <c r="B103" s="411" t="s">
        <v>941</v>
      </c>
      <c r="C103" s="375">
        <f>กรอกเพิ่ม!F71</f>
        <v>-2000</v>
      </c>
      <c r="D103" s="376"/>
    </row>
    <row r="104" spans="1:4">
      <c r="A104" s="410" t="s">
        <v>264</v>
      </c>
      <c r="B104" s="411" t="s">
        <v>1495</v>
      </c>
      <c r="C104" s="244">
        <v>0</v>
      </c>
    </row>
    <row r="105" spans="1:4">
      <c r="A105" s="410" t="s">
        <v>942</v>
      </c>
      <c r="B105" s="411" t="s">
        <v>943</v>
      </c>
      <c r="C105" s="244">
        <v>0</v>
      </c>
    </row>
    <row r="106" spans="1:4">
      <c r="A106" s="410" t="s">
        <v>944</v>
      </c>
      <c r="B106" s="411" t="s">
        <v>1496</v>
      </c>
      <c r="C106" s="244">
        <v>0</v>
      </c>
    </row>
    <row r="107" spans="1:4">
      <c r="A107" s="410" t="s">
        <v>945</v>
      </c>
      <c r="B107" s="411" t="s">
        <v>1497</v>
      </c>
      <c r="C107" s="244">
        <v>0</v>
      </c>
    </row>
    <row r="108" spans="1:4">
      <c r="A108" s="410" t="s">
        <v>946</v>
      </c>
      <c r="B108" s="420" t="s">
        <v>947</v>
      </c>
      <c r="C108" s="244">
        <v>0</v>
      </c>
    </row>
    <row r="109" spans="1:4">
      <c r="A109" s="410" t="s">
        <v>948</v>
      </c>
      <c r="B109" s="411" t="s">
        <v>1498</v>
      </c>
      <c r="C109" s="244">
        <v>0</v>
      </c>
    </row>
    <row r="110" spans="1:4">
      <c r="A110" s="410" t="s">
        <v>949</v>
      </c>
      <c r="B110" s="411" t="s">
        <v>950</v>
      </c>
      <c r="C110" s="244">
        <v>0</v>
      </c>
    </row>
    <row r="111" spans="1:4">
      <c r="A111" s="410" t="s">
        <v>951</v>
      </c>
      <c r="B111" s="411" t="s">
        <v>952</v>
      </c>
      <c r="C111" s="244">
        <v>0</v>
      </c>
    </row>
    <row r="112" spans="1:4">
      <c r="A112" s="410" t="s">
        <v>953</v>
      </c>
      <c r="B112" s="411" t="s">
        <v>330</v>
      </c>
      <c r="C112" s="244">
        <v>0</v>
      </c>
    </row>
    <row r="113" spans="1:4">
      <c r="A113" s="410" t="s">
        <v>954</v>
      </c>
      <c r="B113" s="411" t="s">
        <v>955</v>
      </c>
      <c r="C113" s="244">
        <v>0</v>
      </c>
    </row>
    <row r="114" spans="1:4">
      <c r="A114" s="410" t="s">
        <v>1322</v>
      </c>
      <c r="B114" s="411" t="s">
        <v>1323</v>
      </c>
      <c r="C114" s="244">
        <v>0</v>
      </c>
    </row>
    <row r="115" spans="1:4">
      <c r="A115" s="410" t="s">
        <v>265</v>
      </c>
      <c r="B115" s="411" t="s">
        <v>956</v>
      </c>
      <c r="C115" s="244">
        <v>0</v>
      </c>
    </row>
    <row r="116" spans="1:4">
      <c r="A116" s="410" t="s">
        <v>266</v>
      </c>
      <c r="B116" s="411" t="s">
        <v>957</v>
      </c>
      <c r="C116" s="244">
        <v>0</v>
      </c>
    </row>
    <row r="117" spans="1:4">
      <c r="A117" s="410" t="s">
        <v>267</v>
      </c>
      <c r="B117" s="411" t="s">
        <v>958</v>
      </c>
      <c r="C117" s="244">
        <v>0</v>
      </c>
    </row>
    <row r="118" spans="1:4">
      <c r="A118" s="410" t="s">
        <v>268</v>
      </c>
      <c r="B118" s="411" t="s">
        <v>269</v>
      </c>
      <c r="C118" s="244">
        <v>0</v>
      </c>
    </row>
    <row r="119" spans="1:4">
      <c r="A119" s="410" t="s">
        <v>270</v>
      </c>
      <c r="B119" s="411" t="s">
        <v>271</v>
      </c>
      <c r="C119" s="244">
        <v>0</v>
      </c>
    </row>
    <row r="120" spans="1:4">
      <c r="A120" s="410" t="s">
        <v>959</v>
      </c>
      <c r="B120" s="411" t="s">
        <v>960</v>
      </c>
      <c r="C120" s="236">
        <f>แบบบันทึกแม่ข่าย!F78</f>
        <v>260000</v>
      </c>
      <c r="D120" s="124" t="s">
        <v>1360</v>
      </c>
    </row>
    <row r="121" spans="1:4">
      <c r="A121" s="410" t="s">
        <v>961</v>
      </c>
      <c r="B121" s="411" t="s">
        <v>962</v>
      </c>
      <c r="C121" s="236">
        <f>แบบบันทึกแม่ข่าย!F79</f>
        <v>700000</v>
      </c>
      <c r="D121" s="124" t="s">
        <v>679</v>
      </c>
    </row>
    <row r="122" spans="1:4">
      <c r="A122" s="410" t="s">
        <v>963</v>
      </c>
      <c r="B122" s="411" t="s">
        <v>964</v>
      </c>
      <c r="C122" s="244">
        <v>0</v>
      </c>
    </row>
    <row r="123" spans="1:4">
      <c r="A123" s="410" t="s">
        <v>965</v>
      </c>
      <c r="B123" s="411" t="s">
        <v>966</v>
      </c>
      <c r="C123" s="244">
        <v>0</v>
      </c>
    </row>
    <row r="124" spans="1:4">
      <c r="A124" s="410" t="s">
        <v>272</v>
      </c>
      <c r="B124" s="411" t="s">
        <v>273</v>
      </c>
      <c r="C124" s="244">
        <v>0</v>
      </c>
    </row>
    <row r="125" spans="1:4">
      <c r="A125" s="410" t="s">
        <v>274</v>
      </c>
      <c r="B125" s="411" t="s">
        <v>967</v>
      </c>
      <c r="C125" s="244">
        <v>0</v>
      </c>
    </row>
    <row r="126" spans="1:4">
      <c r="A126" s="410" t="s">
        <v>275</v>
      </c>
      <c r="B126" s="411" t="s">
        <v>968</v>
      </c>
      <c r="C126" s="244">
        <v>0</v>
      </c>
    </row>
    <row r="127" spans="1:4">
      <c r="A127" s="410" t="s">
        <v>276</v>
      </c>
      <c r="B127" s="419" t="s">
        <v>277</v>
      </c>
      <c r="C127" s="236">
        <f>แบบบันทึกแม่ข่าย!F28</f>
        <v>217987</v>
      </c>
      <c r="D127" s="124" t="s">
        <v>870</v>
      </c>
    </row>
    <row r="128" spans="1:4">
      <c r="A128" s="410" t="s">
        <v>278</v>
      </c>
      <c r="B128" s="419" t="s">
        <v>1499</v>
      </c>
      <c r="C128" s="244">
        <v>0</v>
      </c>
    </row>
    <row r="129" spans="1:4">
      <c r="A129" s="410" t="s">
        <v>279</v>
      </c>
      <c r="B129" s="419" t="s">
        <v>280</v>
      </c>
      <c r="C129" s="244">
        <v>0</v>
      </c>
    </row>
    <row r="130" spans="1:4">
      <c r="A130" s="410" t="s">
        <v>281</v>
      </c>
      <c r="B130" s="411" t="s">
        <v>282</v>
      </c>
      <c r="C130" s="244">
        <v>0</v>
      </c>
    </row>
    <row r="131" spans="1:4">
      <c r="A131" s="410" t="s">
        <v>283</v>
      </c>
      <c r="B131" s="419" t="s">
        <v>969</v>
      </c>
      <c r="C131" s="236">
        <f>แบบบันทึกแม่ข่าย!F88</f>
        <v>5200000</v>
      </c>
      <c r="D131" s="124" t="s">
        <v>862</v>
      </c>
    </row>
    <row r="132" spans="1:4">
      <c r="A132" s="410" t="s">
        <v>970</v>
      </c>
      <c r="B132" s="411" t="s">
        <v>971</v>
      </c>
      <c r="C132" s="244">
        <v>0</v>
      </c>
    </row>
    <row r="133" spans="1:4">
      <c r="A133" s="410" t="s">
        <v>972</v>
      </c>
      <c r="B133" s="411" t="s">
        <v>973</v>
      </c>
      <c r="C133" s="244">
        <v>0</v>
      </c>
    </row>
    <row r="134" spans="1:4">
      <c r="A134" s="410" t="s">
        <v>284</v>
      </c>
      <c r="B134" s="411" t="s">
        <v>974</v>
      </c>
      <c r="C134" s="244">
        <v>0</v>
      </c>
    </row>
    <row r="135" spans="1:4">
      <c r="A135" s="410" t="s">
        <v>285</v>
      </c>
      <c r="B135" s="411" t="s">
        <v>286</v>
      </c>
      <c r="C135" s="244">
        <v>0</v>
      </c>
    </row>
    <row r="136" spans="1:4">
      <c r="A136" s="410" t="s">
        <v>287</v>
      </c>
      <c r="B136" s="411" t="s">
        <v>288</v>
      </c>
      <c r="C136" s="244">
        <v>0</v>
      </c>
    </row>
    <row r="137" spans="1:4">
      <c r="A137" s="410" t="s">
        <v>975</v>
      </c>
      <c r="B137" s="411" t="s">
        <v>976</v>
      </c>
      <c r="C137" s="244">
        <v>0</v>
      </c>
    </row>
    <row r="138" spans="1:4">
      <c r="A138" s="410" t="s">
        <v>289</v>
      </c>
      <c r="B138" s="411" t="s">
        <v>977</v>
      </c>
      <c r="C138" s="236">
        <f>แบบบันทึกแม่ข่าย!F5+แบบบันทึกแม่ข่าย!F6+แบบบันทึกแม่ข่าย!F7+แบบบันทึกแม่ข่าย!F8+แบบบันทึกแม่ข่าย!F9+แบบบันทึกแม่ข่าย!F51</f>
        <v>82603740</v>
      </c>
      <c r="D138" s="378" t="s">
        <v>1362</v>
      </c>
    </row>
    <row r="139" spans="1:4">
      <c r="A139" s="410" t="s">
        <v>290</v>
      </c>
      <c r="B139" s="411" t="s">
        <v>978</v>
      </c>
      <c r="C139" s="236">
        <f>แบบบันทึกแม่ข่าย!F15</f>
        <v>0</v>
      </c>
      <c r="D139" s="124" t="s">
        <v>1361</v>
      </c>
    </row>
    <row r="140" spans="1:4">
      <c r="A140" s="410" t="s">
        <v>291</v>
      </c>
      <c r="B140" s="411" t="s">
        <v>979</v>
      </c>
      <c r="C140" s="236">
        <f>แบบบันทึกแม่ข่าย!F10+แบบบันทึกแม่ข่าย!F11+แบบบันทึกแม่ข่าย!F12+แบบบันทึกแม่ข่าย!F13</f>
        <v>9762000</v>
      </c>
      <c r="D140" s="124" t="s">
        <v>1363</v>
      </c>
    </row>
    <row r="141" spans="1:4">
      <c r="A141" s="410" t="s">
        <v>292</v>
      </c>
      <c r="B141" s="411" t="s">
        <v>980</v>
      </c>
      <c r="C141" s="244">
        <v>0</v>
      </c>
    </row>
    <row r="142" spans="1:4">
      <c r="A142" s="410" t="s">
        <v>293</v>
      </c>
      <c r="B142" s="411" t="s">
        <v>981</v>
      </c>
      <c r="C142" s="244">
        <v>0</v>
      </c>
    </row>
    <row r="143" spans="1:4">
      <c r="A143" s="410" t="s">
        <v>294</v>
      </c>
      <c r="B143" s="411" t="s">
        <v>982</v>
      </c>
      <c r="C143" s="236">
        <f>แบบบันทึกแม่ข่าย!F14</f>
        <v>0</v>
      </c>
      <c r="D143" s="124" t="s">
        <v>869</v>
      </c>
    </row>
    <row r="144" spans="1:4">
      <c r="A144" s="410" t="s">
        <v>295</v>
      </c>
      <c r="B144" s="411" t="s">
        <v>983</v>
      </c>
      <c r="C144" s="244">
        <v>0</v>
      </c>
    </row>
    <row r="145" spans="1:3">
      <c r="A145" s="410" t="s">
        <v>1500</v>
      </c>
      <c r="B145" s="411" t="s">
        <v>1501</v>
      </c>
      <c r="C145" s="244">
        <v>0</v>
      </c>
    </row>
    <row r="146" spans="1:3">
      <c r="A146" s="410" t="s">
        <v>984</v>
      </c>
      <c r="B146" s="411" t="s">
        <v>985</v>
      </c>
      <c r="C146" s="244">
        <v>0</v>
      </c>
    </row>
    <row r="147" spans="1:3">
      <c r="A147" s="410" t="s">
        <v>986</v>
      </c>
      <c r="B147" s="411" t="s">
        <v>987</v>
      </c>
      <c r="C147" s="244">
        <v>0</v>
      </c>
    </row>
    <row r="148" spans="1:3">
      <c r="A148" s="410" t="s">
        <v>988</v>
      </c>
      <c r="B148" s="411" t="s">
        <v>989</v>
      </c>
      <c r="C148" s="244">
        <v>0</v>
      </c>
    </row>
    <row r="149" spans="1:3">
      <c r="A149" s="410" t="s">
        <v>296</v>
      </c>
      <c r="B149" s="411" t="s">
        <v>990</v>
      </c>
      <c r="C149" s="244">
        <v>0</v>
      </c>
    </row>
    <row r="150" spans="1:3">
      <c r="A150" s="410" t="s">
        <v>991</v>
      </c>
      <c r="B150" s="411" t="s">
        <v>992</v>
      </c>
      <c r="C150" s="244">
        <v>0</v>
      </c>
    </row>
    <row r="151" spans="1:3">
      <c r="A151" s="410" t="s">
        <v>297</v>
      </c>
      <c r="B151" s="411" t="s">
        <v>993</v>
      </c>
      <c r="C151" s="244">
        <v>0</v>
      </c>
    </row>
    <row r="152" spans="1:3">
      <c r="A152" s="410" t="s">
        <v>1502</v>
      </c>
      <c r="B152" s="411" t="s">
        <v>1503</v>
      </c>
      <c r="C152" s="244">
        <v>0</v>
      </c>
    </row>
    <row r="153" spans="1:3">
      <c r="A153" s="410" t="s">
        <v>298</v>
      </c>
      <c r="B153" s="411" t="s">
        <v>299</v>
      </c>
      <c r="C153" s="244">
        <v>0</v>
      </c>
    </row>
    <row r="154" spans="1:3">
      <c r="A154" s="410" t="s">
        <v>300</v>
      </c>
      <c r="B154" s="411" t="s">
        <v>301</v>
      </c>
      <c r="C154" s="244">
        <v>0</v>
      </c>
    </row>
    <row r="155" spans="1:3">
      <c r="A155" s="410" t="s">
        <v>302</v>
      </c>
      <c r="B155" s="411" t="s">
        <v>303</v>
      </c>
      <c r="C155" s="244">
        <v>0</v>
      </c>
    </row>
    <row r="156" spans="1:3">
      <c r="A156" s="410" t="s">
        <v>304</v>
      </c>
      <c r="B156" s="411" t="s">
        <v>305</v>
      </c>
      <c r="C156" s="244">
        <v>0</v>
      </c>
    </row>
    <row r="157" spans="1:3">
      <c r="A157" s="410" t="s">
        <v>306</v>
      </c>
      <c r="B157" s="411" t="s">
        <v>307</v>
      </c>
      <c r="C157" s="244">
        <v>0</v>
      </c>
    </row>
    <row r="158" spans="1:3">
      <c r="A158" s="410" t="s">
        <v>308</v>
      </c>
      <c r="B158" s="411" t="s">
        <v>309</v>
      </c>
      <c r="C158" s="244">
        <v>0</v>
      </c>
    </row>
    <row r="159" spans="1:3">
      <c r="A159" s="410" t="s">
        <v>310</v>
      </c>
      <c r="B159" s="411" t="s">
        <v>311</v>
      </c>
      <c r="C159" s="244">
        <v>0</v>
      </c>
    </row>
    <row r="160" spans="1:3">
      <c r="A160" s="410" t="s">
        <v>312</v>
      </c>
      <c r="B160" s="411" t="s">
        <v>313</v>
      </c>
      <c r="C160" s="244">
        <v>0</v>
      </c>
    </row>
    <row r="161" spans="1:4">
      <c r="A161" s="410" t="s">
        <v>314</v>
      </c>
      <c r="B161" s="411" t="s">
        <v>315</v>
      </c>
      <c r="C161" s="244">
        <v>0</v>
      </c>
    </row>
    <row r="162" spans="1:4">
      <c r="A162" s="410" t="s">
        <v>316</v>
      </c>
      <c r="B162" s="411" t="s">
        <v>1504</v>
      </c>
      <c r="C162" s="244">
        <v>0</v>
      </c>
    </row>
    <row r="163" spans="1:4">
      <c r="A163" s="410" t="s">
        <v>317</v>
      </c>
      <c r="B163" s="411" t="s">
        <v>994</v>
      </c>
      <c r="C163" s="244">
        <v>0</v>
      </c>
    </row>
    <row r="164" spans="1:4">
      <c r="A164" s="410" t="s">
        <v>318</v>
      </c>
      <c r="B164" s="411" t="s">
        <v>1505</v>
      </c>
      <c r="C164" s="244">
        <v>0</v>
      </c>
    </row>
    <row r="165" spans="1:4">
      <c r="A165" s="410" t="s">
        <v>319</v>
      </c>
      <c r="B165" s="411" t="s">
        <v>320</v>
      </c>
      <c r="C165" s="244">
        <v>0</v>
      </c>
    </row>
    <row r="166" spans="1:4">
      <c r="A166" s="410" t="s">
        <v>321</v>
      </c>
      <c r="B166" s="411" t="s">
        <v>1506</v>
      </c>
      <c r="C166" s="244">
        <v>0</v>
      </c>
    </row>
    <row r="167" spans="1:4">
      <c r="A167" s="410" t="s">
        <v>322</v>
      </c>
      <c r="B167" s="411" t="s">
        <v>1324</v>
      </c>
      <c r="C167" s="244">
        <v>0</v>
      </c>
    </row>
    <row r="168" spans="1:4">
      <c r="A168" s="410" t="s">
        <v>323</v>
      </c>
      <c r="B168" s="411" t="s">
        <v>1507</v>
      </c>
      <c r="C168" s="244">
        <v>0</v>
      </c>
    </row>
    <row r="169" spans="1:4">
      <c r="A169" s="410" t="s">
        <v>324</v>
      </c>
      <c r="B169" s="411" t="s">
        <v>1508</v>
      </c>
      <c r="C169" s="244">
        <v>0</v>
      </c>
    </row>
    <row r="170" spans="1:4">
      <c r="A170" s="410" t="s">
        <v>325</v>
      </c>
      <c r="B170" s="411" t="s">
        <v>1509</v>
      </c>
      <c r="C170" s="244">
        <v>0</v>
      </c>
    </row>
    <row r="171" spans="1:4">
      <c r="A171" s="410" t="s">
        <v>1510</v>
      </c>
      <c r="B171" s="411" t="s">
        <v>1511</v>
      </c>
      <c r="C171" s="244">
        <v>0</v>
      </c>
    </row>
    <row r="172" spans="1:4">
      <c r="A172" s="410" t="s">
        <v>326</v>
      </c>
      <c r="B172" s="411" t="s">
        <v>327</v>
      </c>
      <c r="C172" s="236">
        <f>แบบบันทึกแม่ข่าย!F56</f>
        <v>960000</v>
      </c>
      <c r="D172" s="124" t="s">
        <v>871</v>
      </c>
    </row>
    <row r="173" spans="1:4">
      <c r="A173" s="410" t="s">
        <v>331</v>
      </c>
      <c r="B173" s="411" t="s">
        <v>332</v>
      </c>
      <c r="C173" s="236">
        <f>แบบบันทึกแม่ข่าย!F93</f>
        <v>79415640</v>
      </c>
      <c r="D173" s="124" t="s">
        <v>1364</v>
      </c>
    </row>
    <row r="174" spans="1:4">
      <c r="A174" s="410" t="s">
        <v>333</v>
      </c>
      <c r="B174" s="411" t="s">
        <v>334</v>
      </c>
      <c r="C174" s="244">
        <v>0</v>
      </c>
    </row>
    <row r="175" spans="1:4">
      <c r="A175" s="410" t="s">
        <v>335</v>
      </c>
      <c r="B175" s="411" t="s">
        <v>1512</v>
      </c>
      <c r="C175" s="244">
        <v>0</v>
      </c>
    </row>
    <row r="176" spans="1:4">
      <c r="A176" s="410" t="s">
        <v>336</v>
      </c>
      <c r="B176" s="411" t="s">
        <v>337</v>
      </c>
      <c r="C176" s="236">
        <f>แบบบันทึกแม่ข่าย!F94</f>
        <v>286500</v>
      </c>
      <c r="D176" s="124" t="s">
        <v>1365</v>
      </c>
    </row>
    <row r="177" spans="1:4">
      <c r="A177" s="410" t="s">
        <v>338</v>
      </c>
      <c r="B177" s="411" t="s">
        <v>339</v>
      </c>
      <c r="C177" s="244">
        <v>0</v>
      </c>
    </row>
    <row r="178" spans="1:4">
      <c r="A178" s="410" t="s">
        <v>340</v>
      </c>
      <c r="B178" s="411" t="s">
        <v>341</v>
      </c>
      <c r="C178" s="244">
        <v>0</v>
      </c>
    </row>
    <row r="179" spans="1:4">
      <c r="A179" s="410" t="s">
        <v>342</v>
      </c>
      <c r="B179" s="411" t="s">
        <v>343</v>
      </c>
      <c r="C179" s="236">
        <f>แบบบันทึกแม่ข่าย!F97</f>
        <v>0</v>
      </c>
      <c r="D179" s="124" t="s">
        <v>1368</v>
      </c>
    </row>
    <row r="180" spans="1:4">
      <c r="A180" s="410" t="s">
        <v>344</v>
      </c>
      <c r="B180" s="411" t="s">
        <v>345</v>
      </c>
      <c r="C180" s="244">
        <v>0</v>
      </c>
    </row>
    <row r="181" spans="1:4">
      <c r="A181" s="410" t="s">
        <v>346</v>
      </c>
      <c r="B181" s="411" t="s">
        <v>347</v>
      </c>
      <c r="C181" s="244">
        <v>0</v>
      </c>
    </row>
    <row r="182" spans="1:4">
      <c r="A182" s="410" t="s">
        <v>348</v>
      </c>
      <c r="B182" s="411" t="s">
        <v>349</v>
      </c>
      <c r="C182" s="244">
        <v>0</v>
      </c>
    </row>
    <row r="183" spans="1:4">
      <c r="A183" s="410" t="s">
        <v>350</v>
      </c>
      <c r="B183" s="411" t="s">
        <v>351</v>
      </c>
      <c r="C183" s="236">
        <f>แบบบันทึกแม่ข่าย!F95</f>
        <v>1699200</v>
      </c>
      <c r="D183" s="124" t="s">
        <v>1366</v>
      </c>
    </row>
    <row r="184" spans="1:4">
      <c r="A184" s="410" t="s">
        <v>352</v>
      </c>
      <c r="B184" s="411" t="s">
        <v>353</v>
      </c>
      <c r="C184" s="244">
        <v>0</v>
      </c>
    </row>
    <row r="185" spans="1:4">
      <c r="A185" s="410" t="s">
        <v>354</v>
      </c>
      <c r="B185" s="411" t="s">
        <v>355</v>
      </c>
      <c r="C185" s="236">
        <f>แบบบันทึกแม่ข่าย!F103</f>
        <v>11477040</v>
      </c>
      <c r="D185" s="124" t="s">
        <v>873</v>
      </c>
    </row>
    <row r="186" spans="1:4">
      <c r="A186" s="410" t="s">
        <v>356</v>
      </c>
      <c r="B186" s="411" t="s">
        <v>357</v>
      </c>
      <c r="C186" s="244">
        <v>0</v>
      </c>
    </row>
    <row r="187" spans="1:4">
      <c r="A187" s="410" t="s">
        <v>358</v>
      </c>
      <c r="B187" s="411" t="s">
        <v>359</v>
      </c>
      <c r="C187" s="236">
        <f>แบบบันทึกแม่ข่าย!F104</f>
        <v>22783920</v>
      </c>
      <c r="D187" s="124" t="s">
        <v>688</v>
      </c>
    </row>
    <row r="188" spans="1:4">
      <c r="A188" s="410" t="s">
        <v>360</v>
      </c>
      <c r="B188" s="411" t="s">
        <v>361</v>
      </c>
      <c r="C188" s="244">
        <v>0</v>
      </c>
    </row>
    <row r="189" spans="1:4">
      <c r="A189" s="410" t="s">
        <v>362</v>
      </c>
      <c r="B189" s="411" t="s">
        <v>363</v>
      </c>
      <c r="C189" s="244">
        <v>0</v>
      </c>
    </row>
    <row r="190" spans="1:4">
      <c r="A190" s="410" t="s">
        <v>364</v>
      </c>
      <c r="B190" s="411" t="s">
        <v>365</v>
      </c>
      <c r="C190" s="244">
        <v>0</v>
      </c>
    </row>
    <row r="191" spans="1:4">
      <c r="A191" s="410" t="s">
        <v>366</v>
      </c>
      <c r="B191" s="411" t="s">
        <v>995</v>
      </c>
      <c r="C191" s="236">
        <f>แบบบันทึกแม่ข่าย!F96</f>
        <v>1202400</v>
      </c>
      <c r="D191" s="124" t="s">
        <v>1367</v>
      </c>
    </row>
    <row r="192" spans="1:4">
      <c r="A192" s="410" t="s">
        <v>367</v>
      </c>
      <c r="B192" s="411" t="s">
        <v>1325</v>
      </c>
      <c r="C192" s="244">
        <v>0</v>
      </c>
    </row>
    <row r="193" spans="1:5">
      <c r="A193" s="410" t="s">
        <v>368</v>
      </c>
      <c r="B193" s="420" t="s">
        <v>996</v>
      </c>
      <c r="C193" s="244">
        <v>0</v>
      </c>
    </row>
    <row r="194" spans="1:5">
      <c r="A194" s="410" t="s">
        <v>369</v>
      </c>
      <c r="B194" s="420" t="s">
        <v>997</v>
      </c>
      <c r="C194" s="244">
        <v>0</v>
      </c>
    </row>
    <row r="195" spans="1:5">
      <c r="A195" s="410" t="s">
        <v>370</v>
      </c>
      <c r="B195" s="420" t="s">
        <v>998</v>
      </c>
      <c r="C195" s="244">
        <v>0</v>
      </c>
    </row>
    <row r="196" spans="1:5">
      <c r="A196" s="410" t="s">
        <v>371</v>
      </c>
      <c r="B196" s="420" t="s">
        <v>999</v>
      </c>
      <c r="C196" s="244">
        <v>0</v>
      </c>
    </row>
    <row r="197" spans="1:5">
      <c r="A197" s="410" t="s">
        <v>372</v>
      </c>
      <c r="B197" s="420" t="s">
        <v>1000</v>
      </c>
      <c r="C197" s="244">
        <v>0</v>
      </c>
    </row>
    <row r="198" spans="1:5">
      <c r="A198" s="410" t="s">
        <v>373</v>
      </c>
      <c r="B198" s="420" t="s">
        <v>1001</v>
      </c>
      <c r="C198" s="244">
        <v>0</v>
      </c>
    </row>
    <row r="199" spans="1:5">
      <c r="A199" s="410" t="s">
        <v>1002</v>
      </c>
      <c r="B199" s="420" t="s">
        <v>1003</v>
      </c>
      <c r="C199" s="244">
        <v>0</v>
      </c>
    </row>
    <row r="200" spans="1:5">
      <c r="A200" s="410" t="s">
        <v>1004</v>
      </c>
      <c r="B200" s="420" t="s">
        <v>1005</v>
      </c>
      <c r="C200" s="244">
        <v>0</v>
      </c>
    </row>
    <row r="201" spans="1:5">
      <c r="A201" s="410" t="s">
        <v>1006</v>
      </c>
      <c r="B201" s="420" t="s">
        <v>1007</v>
      </c>
      <c r="C201" s="244">
        <v>0</v>
      </c>
    </row>
    <row r="202" spans="1:5">
      <c r="A202" s="410" t="s">
        <v>374</v>
      </c>
      <c r="B202" s="411" t="s">
        <v>1513</v>
      </c>
      <c r="C202" s="244">
        <v>0</v>
      </c>
    </row>
    <row r="203" spans="1:5">
      <c r="A203" s="410" t="s">
        <v>1514</v>
      </c>
      <c r="B203" s="411" t="s">
        <v>1515</v>
      </c>
      <c r="C203" s="244">
        <v>0</v>
      </c>
    </row>
    <row r="204" spans="1:5">
      <c r="A204" s="410" t="s">
        <v>375</v>
      </c>
      <c r="B204" s="411" t="s">
        <v>376</v>
      </c>
      <c r="C204" s="244">
        <v>0</v>
      </c>
    </row>
    <row r="205" spans="1:5">
      <c r="A205" s="410" t="s">
        <v>377</v>
      </c>
      <c r="B205" s="411" t="s">
        <v>378</v>
      </c>
      <c r="C205" s="244">
        <v>0</v>
      </c>
    </row>
    <row r="206" spans="1:5">
      <c r="A206" s="410" t="s">
        <v>379</v>
      </c>
      <c r="B206" s="411" t="s">
        <v>380</v>
      </c>
      <c r="C206" s="236">
        <f>แบบบันทึกแม่ข่าย!F101</f>
        <v>0</v>
      </c>
      <c r="D206" s="124" t="s">
        <v>872</v>
      </c>
      <c r="E206" s="391"/>
    </row>
    <row r="207" spans="1:5">
      <c r="A207" s="410" t="s">
        <v>381</v>
      </c>
      <c r="B207" s="411" t="s">
        <v>382</v>
      </c>
      <c r="C207" s="244">
        <v>0</v>
      </c>
    </row>
    <row r="208" spans="1:5">
      <c r="A208" s="410" t="s">
        <v>1326</v>
      </c>
      <c r="B208" s="411" t="s">
        <v>1327</v>
      </c>
      <c r="C208" s="244">
        <v>0</v>
      </c>
    </row>
    <row r="209" spans="1:5">
      <c r="A209" s="410" t="s">
        <v>1328</v>
      </c>
      <c r="B209" s="411" t="s">
        <v>1329</v>
      </c>
      <c r="C209" s="236">
        <f>แบบบันทึกแม่ข่าย!F105</f>
        <v>2520000</v>
      </c>
      <c r="D209" s="124" t="s">
        <v>690</v>
      </c>
      <c r="E209" s="391"/>
    </row>
    <row r="210" spans="1:5">
      <c r="A210" s="410" t="s">
        <v>383</v>
      </c>
      <c r="B210" s="411" t="s">
        <v>384</v>
      </c>
      <c r="C210" s="244">
        <v>0</v>
      </c>
    </row>
    <row r="211" spans="1:5">
      <c r="A211" s="410" t="s">
        <v>385</v>
      </c>
      <c r="B211" s="411" t="s">
        <v>1516</v>
      </c>
      <c r="C211" s="244">
        <v>0</v>
      </c>
    </row>
    <row r="212" spans="1:5">
      <c r="A212" s="410" t="s">
        <v>387</v>
      </c>
      <c r="B212" s="411" t="s">
        <v>1517</v>
      </c>
      <c r="C212" s="236">
        <f>แบบบันทึกแม่ข่าย!F100</f>
        <v>6252000</v>
      </c>
      <c r="D212" s="124" t="s">
        <v>1369</v>
      </c>
      <c r="E212" s="372"/>
    </row>
    <row r="213" spans="1:5">
      <c r="A213" s="410" t="s">
        <v>388</v>
      </c>
      <c r="B213" s="411" t="s">
        <v>1518</v>
      </c>
      <c r="C213" s="236">
        <f>แบบบันทึกแม่ข่าย!F107</f>
        <v>528000</v>
      </c>
      <c r="D213" s="124" t="s">
        <v>1370</v>
      </c>
      <c r="E213" s="372"/>
    </row>
    <row r="214" spans="1:5">
      <c r="A214" s="410" t="s">
        <v>1519</v>
      </c>
      <c r="B214" s="411" t="s">
        <v>1010</v>
      </c>
      <c r="C214" s="244">
        <v>0</v>
      </c>
    </row>
    <row r="215" spans="1:5">
      <c r="A215" s="410" t="s">
        <v>1520</v>
      </c>
      <c r="B215" s="411" t="s">
        <v>1011</v>
      </c>
      <c r="C215" s="244">
        <v>0</v>
      </c>
    </row>
    <row r="216" spans="1:5">
      <c r="A216" s="410" t="s">
        <v>1008</v>
      </c>
      <c r="B216" s="421" t="s">
        <v>1009</v>
      </c>
      <c r="C216" s="244">
        <v>0</v>
      </c>
    </row>
    <row r="217" spans="1:5">
      <c r="A217" s="410" t="s">
        <v>1336</v>
      </c>
      <c r="B217" s="421" t="s">
        <v>1521</v>
      </c>
      <c r="C217" s="244">
        <v>0</v>
      </c>
    </row>
    <row r="218" spans="1:5">
      <c r="A218" s="410" t="s">
        <v>1337</v>
      </c>
      <c r="B218" s="421" t="s">
        <v>1522</v>
      </c>
      <c r="C218" s="244">
        <v>0</v>
      </c>
    </row>
    <row r="219" spans="1:5">
      <c r="A219" s="422" t="s">
        <v>1523</v>
      </c>
      <c r="B219" s="422" t="s">
        <v>1524</v>
      </c>
      <c r="C219" s="244"/>
    </row>
    <row r="220" spans="1:5">
      <c r="A220" s="410" t="s">
        <v>389</v>
      </c>
      <c r="B220" s="421" t="s">
        <v>390</v>
      </c>
      <c r="C220" s="236">
        <f>แบบบันทึกแม่ข่าย!F114</f>
        <v>0</v>
      </c>
      <c r="D220" s="124" t="s">
        <v>692</v>
      </c>
    </row>
    <row r="221" spans="1:5">
      <c r="A221" s="410" t="s">
        <v>391</v>
      </c>
      <c r="B221" s="421" t="s">
        <v>1525</v>
      </c>
      <c r="C221" s="244">
        <v>0</v>
      </c>
    </row>
    <row r="222" spans="1:5">
      <c r="A222" s="410" t="s">
        <v>1012</v>
      </c>
      <c r="B222" s="421" t="s">
        <v>1526</v>
      </c>
      <c r="C222" s="244">
        <v>0</v>
      </c>
    </row>
    <row r="223" spans="1:5">
      <c r="A223" s="410" t="s">
        <v>392</v>
      </c>
      <c r="B223" s="411" t="s">
        <v>1527</v>
      </c>
      <c r="C223" s="244">
        <v>0</v>
      </c>
    </row>
    <row r="224" spans="1:5">
      <c r="A224" s="410" t="s">
        <v>393</v>
      </c>
      <c r="B224" s="411" t="s">
        <v>1528</v>
      </c>
      <c r="C224" s="244">
        <v>0</v>
      </c>
    </row>
    <row r="225" spans="1:3">
      <c r="A225" s="410" t="s">
        <v>394</v>
      </c>
      <c r="B225" s="411" t="s">
        <v>1013</v>
      </c>
      <c r="C225" s="244">
        <v>0</v>
      </c>
    </row>
    <row r="226" spans="1:3">
      <c r="A226" s="410" t="s">
        <v>395</v>
      </c>
      <c r="B226" s="411" t="s">
        <v>396</v>
      </c>
      <c r="C226" s="244">
        <v>0</v>
      </c>
    </row>
    <row r="227" spans="1:3">
      <c r="A227" s="410" t="s">
        <v>397</v>
      </c>
      <c r="B227" s="411" t="s">
        <v>398</v>
      </c>
      <c r="C227" s="244">
        <v>0</v>
      </c>
    </row>
    <row r="228" spans="1:3">
      <c r="A228" s="410" t="s">
        <v>399</v>
      </c>
      <c r="B228" s="411" t="s">
        <v>400</v>
      </c>
      <c r="C228" s="244">
        <v>0</v>
      </c>
    </row>
    <row r="229" spans="1:3">
      <c r="A229" s="410" t="s">
        <v>401</v>
      </c>
      <c r="B229" s="411" t="s">
        <v>390</v>
      </c>
      <c r="C229" s="244">
        <v>0</v>
      </c>
    </row>
    <row r="230" spans="1:3">
      <c r="A230" s="410" t="s">
        <v>402</v>
      </c>
      <c r="B230" s="411" t="s">
        <v>1529</v>
      </c>
      <c r="C230" s="244">
        <v>0</v>
      </c>
    </row>
    <row r="231" spans="1:3">
      <c r="A231" s="410" t="s">
        <v>1014</v>
      </c>
      <c r="B231" s="411" t="s">
        <v>1530</v>
      </c>
      <c r="C231" s="244">
        <v>0</v>
      </c>
    </row>
    <row r="232" spans="1:3">
      <c r="A232" s="410" t="s">
        <v>403</v>
      </c>
      <c r="B232" s="411" t="s">
        <v>1531</v>
      </c>
      <c r="C232" s="244">
        <v>0</v>
      </c>
    </row>
    <row r="233" spans="1:3">
      <c r="A233" s="410" t="s">
        <v>404</v>
      </c>
      <c r="B233" s="411" t="s">
        <v>1532</v>
      </c>
      <c r="C233" s="244">
        <v>0</v>
      </c>
    </row>
    <row r="234" spans="1:3">
      <c r="A234" s="410" t="s">
        <v>405</v>
      </c>
      <c r="B234" s="411" t="s">
        <v>1533</v>
      </c>
      <c r="C234" s="244">
        <v>0</v>
      </c>
    </row>
    <row r="235" spans="1:3">
      <c r="A235" s="410" t="s">
        <v>406</v>
      </c>
      <c r="B235" s="411" t="s">
        <v>1338</v>
      </c>
      <c r="C235" s="244">
        <v>0</v>
      </c>
    </row>
    <row r="236" spans="1:3">
      <c r="A236" s="410" t="s">
        <v>1339</v>
      </c>
      <c r="B236" s="411" t="s">
        <v>1534</v>
      </c>
      <c r="C236" s="244">
        <v>0</v>
      </c>
    </row>
    <row r="237" spans="1:3">
      <c r="A237" s="410" t="s">
        <v>407</v>
      </c>
      <c r="B237" s="411" t="s">
        <v>1535</v>
      </c>
      <c r="C237" s="244">
        <v>0</v>
      </c>
    </row>
    <row r="238" spans="1:3">
      <c r="A238" s="410" t="s">
        <v>1340</v>
      </c>
      <c r="B238" s="411" t="s">
        <v>1536</v>
      </c>
      <c r="C238" s="244">
        <v>0</v>
      </c>
    </row>
    <row r="239" spans="1:3">
      <c r="A239" s="410" t="s">
        <v>408</v>
      </c>
      <c r="B239" s="411" t="s">
        <v>1341</v>
      </c>
      <c r="C239" s="244">
        <v>0</v>
      </c>
    </row>
    <row r="240" spans="1:3">
      <c r="A240" s="410" t="s">
        <v>1342</v>
      </c>
      <c r="B240" s="411" t="s">
        <v>1343</v>
      </c>
      <c r="C240" s="244">
        <v>0</v>
      </c>
    </row>
    <row r="241" spans="1:4">
      <c r="A241" s="410" t="s">
        <v>409</v>
      </c>
      <c r="B241" s="411" t="s">
        <v>1344</v>
      </c>
      <c r="C241" s="244">
        <v>0</v>
      </c>
    </row>
    <row r="242" spans="1:4">
      <c r="A242" s="410" t="s">
        <v>1345</v>
      </c>
      <c r="B242" s="411" t="s">
        <v>1346</v>
      </c>
      <c r="C242" s="244">
        <v>0</v>
      </c>
    </row>
    <row r="243" spans="1:4">
      <c r="A243" s="410" t="s">
        <v>410</v>
      </c>
      <c r="B243" s="411" t="s">
        <v>1347</v>
      </c>
      <c r="C243" s="236">
        <f>แบบบันทึกแม่ข่าย!F118</f>
        <v>1000000</v>
      </c>
      <c r="D243" s="124" t="s">
        <v>1396</v>
      </c>
    </row>
    <row r="244" spans="1:4">
      <c r="A244" s="410" t="s">
        <v>1348</v>
      </c>
      <c r="B244" s="411" t="s">
        <v>1349</v>
      </c>
      <c r="C244" s="244">
        <v>0</v>
      </c>
    </row>
    <row r="245" spans="1:4">
      <c r="A245" s="410" t="s">
        <v>1015</v>
      </c>
      <c r="B245" s="411" t="s">
        <v>476</v>
      </c>
      <c r="C245" s="236">
        <f>แบบบันทึกแม่ข่าย!F131</f>
        <v>1146356.2</v>
      </c>
      <c r="D245" s="124" t="s">
        <v>695</v>
      </c>
    </row>
    <row r="246" spans="1:4">
      <c r="A246" s="410" t="s">
        <v>1016</v>
      </c>
      <c r="B246" s="411" t="s">
        <v>477</v>
      </c>
      <c r="C246" s="236">
        <f>แบบบันทึกแม่ข่าย!F132</f>
        <v>24235.200000000001</v>
      </c>
      <c r="D246" s="124" t="s">
        <v>1074</v>
      </c>
    </row>
    <row r="247" spans="1:4">
      <c r="A247" s="410" t="s">
        <v>1017</v>
      </c>
      <c r="B247" s="411" t="s">
        <v>479</v>
      </c>
      <c r="C247" s="236">
        <f>แบบบันทึกแม่ข่าย!F134</f>
        <v>371126.8</v>
      </c>
      <c r="D247" s="124" t="s">
        <v>1379</v>
      </c>
    </row>
    <row r="248" spans="1:4">
      <c r="A248" s="410" t="s">
        <v>1018</v>
      </c>
      <c r="B248" s="411" t="s">
        <v>480</v>
      </c>
      <c r="C248" s="236">
        <f>แบบบันทึกแม่ข่าย!F135</f>
        <v>159678.20000000001</v>
      </c>
      <c r="D248" s="124" t="s">
        <v>699</v>
      </c>
    </row>
    <row r="249" spans="1:4">
      <c r="A249" s="410" t="s">
        <v>1019</v>
      </c>
      <c r="B249" s="411" t="s">
        <v>1032</v>
      </c>
      <c r="C249" s="236">
        <f>แบบบันทึกแม่ข่าย!F136</f>
        <v>449376.4</v>
      </c>
      <c r="D249" s="124" t="s">
        <v>700</v>
      </c>
    </row>
    <row r="250" spans="1:4">
      <c r="A250" s="410" t="s">
        <v>1020</v>
      </c>
      <c r="B250" s="411" t="s">
        <v>482</v>
      </c>
      <c r="C250" s="236">
        <f>แบบบันทึกแม่ข่าย!F137</f>
        <v>2753042.05</v>
      </c>
      <c r="D250" s="124" t="s">
        <v>1072</v>
      </c>
    </row>
    <row r="251" spans="1:4">
      <c r="A251" s="410" t="s">
        <v>1021</v>
      </c>
      <c r="B251" s="411" t="s">
        <v>487</v>
      </c>
      <c r="C251" s="236">
        <f>แบบบันทึกแม่ข่าย!F140</f>
        <v>247481</v>
      </c>
      <c r="D251" s="124" t="s">
        <v>697</v>
      </c>
    </row>
    <row r="252" spans="1:4">
      <c r="A252" s="410" t="s">
        <v>1022</v>
      </c>
      <c r="B252" s="411" t="s">
        <v>488</v>
      </c>
      <c r="C252" s="236">
        <f>แบบบันทึกแม่ข่าย!F141</f>
        <v>162090</v>
      </c>
      <c r="D252" s="124" t="s">
        <v>1076</v>
      </c>
    </row>
    <row r="253" spans="1:4">
      <c r="A253" s="410" t="s">
        <v>1023</v>
      </c>
      <c r="B253" s="411" t="s">
        <v>489</v>
      </c>
      <c r="C253" s="244">
        <v>0</v>
      </c>
    </row>
    <row r="254" spans="1:4">
      <c r="A254" s="410" t="s">
        <v>411</v>
      </c>
      <c r="B254" s="411" t="s">
        <v>412</v>
      </c>
      <c r="C254" s="236">
        <f>แบบบันทึกแม่ข่าย!F121</f>
        <v>1581765.54</v>
      </c>
      <c r="D254" s="124" t="s">
        <v>1373</v>
      </c>
    </row>
    <row r="255" spans="1:4">
      <c r="A255" s="410" t="s">
        <v>413</v>
      </c>
      <c r="B255" s="411" t="s">
        <v>414</v>
      </c>
      <c r="C255" s="244">
        <v>0</v>
      </c>
    </row>
    <row r="256" spans="1:4">
      <c r="A256" s="410" t="s">
        <v>415</v>
      </c>
      <c r="B256" s="411" t="s">
        <v>416</v>
      </c>
      <c r="C256" s="244">
        <v>0</v>
      </c>
    </row>
    <row r="257" spans="1:4">
      <c r="A257" s="410" t="s">
        <v>417</v>
      </c>
      <c r="B257" s="411" t="s">
        <v>418</v>
      </c>
      <c r="C257" s="244">
        <v>0</v>
      </c>
    </row>
    <row r="258" spans="1:4">
      <c r="A258" s="410" t="s">
        <v>419</v>
      </c>
      <c r="B258" s="411" t="s">
        <v>420</v>
      </c>
      <c r="C258" s="244">
        <v>0</v>
      </c>
    </row>
    <row r="259" spans="1:4">
      <c r="A259" s="410" t="s">
        <v>421</v>
      </c>
      <c r="B259" s="411" t="s">
        <v>422</v>
      </c>
      <c r="C259" s="244">
        <v>0</v>
      </c>
    </row>
    <row r="260" spans="1:4">
      <c r="A260" s="410" t="s">
        <v>423</v>
      </c>
      <c r="B260" s="411" t="s">
        <v>424</v>
      </c>
      <c r="C260" s="244">
        <v>0</v>
      </c>
    </row>
    <row r="261" spans="1:4">
      <c r="A261" s="410" t="s">
        <v>425</v>
      </c>
      <c r="B261" s="411" t="s">
        <v>426</v>
      </c>
      <c r="C261" s="244">
        <v>0</v>
      </c>
    </row>
    <row r="262" spans="1:4">
      <c r="A262" s="410" t="s">
        <v>427</v>
      </c>
      <c r="B262" s="411" t="s">
        <v>428</v>
      </c>
      <c r="C262" s="244">
        <v>0</v>
      </c>
    </row>
    <row r="263" spans="1:4">
      <c r="A263" s="410" t="s">
        <v>429</v>
      </c>
      <c r="B263" s="411" t="s">
        <v>430</v>
      </c>
      <c r="C263" s="244">
        <v>0</v>
      </c>
    </row>
    <row r="264" spans="1:4">
      <c r="A264" s="410" t="s">
        <v>431</v>
      </c>
      <c r="B264" s="411" t="s">
        <v>1024</v>
      </c>
      <c r="C264" s="244">
        <v>0</v>
      </c>
    </row>
    <row r="265" spans="1:4">
      <c r="A265" s="410" t="s">
        <v>432</v>
      </c>
      <c r="B265" s="411" t="s">
        <v>433</v>
      </c>
      <c r="C265" s="244">
        <v>0</v>
      </c>
    </row>
    <row r="266" spans="1:4">
      <c r="A266" s="410" t="s">
        <v>434</v>
      </c>
      <c r="B266" s="411" t="s">
        <v>435</v>
      </c>
      <c r="C266" s="236">
        <f>แบบบันทึกแม่ข่าย!F120</f>
        <v>4100000</v>
      </c>
      <c r="D266" s="124" t="s">
        <v>1375</v>
      </c>
    </row>
    <row r="267" spans="1:4">
      <c r="A267" s="410" t="s">
        <v>1025</v>
      </c>
      <c r="B267" s="411" t="s">
        <v>1026</v>
      </c>
      <c r="C267" s="236">
        <f>แบบบันทึกแม่ข่าย!F133</f>
        <v>2051083</v>
      </c>
      <c r="D267" s="124" t="s">
        <v>696</v>
      </c>
    </row>
    <row r="268" spans="1:4">
      <c r="A268" s="410" t="s">
        <v>436</v>
      </c>
      <c r="B268" s="411" t="s">
        <v>437</v>
      </c>
      <c r="C268" s="236">
        <f>แบบบันทึกแม่ข่าย!F112</f>
        <v>0</v>
      </c>
      <c r="D268" s="124" t="s">
        <v>724</v>
      </c>
    </row>
    <row r="269" spans="1:4">
      <c r="A269" s="410" t="s">
        <v>438</v>
      </c>
      <c r="B269" s="411" t="s">
        <v>439</v>
      </c>
      <c r="C269" s="244">
        <v>0</v>
      </c>
    </row>
    <row r="270" spans="1:4">
      <c r="A270" s="410" t="s">
        <v>440</v>
      </c>
      <c r="B270" s="411" t="s">
        <v>441</v>
      </c>
      <c r="C270" s="244">
        <v>0</v>
      </c>
    </row>
    <row r="271" spans="1:4">
      <c r="A271" t="s">
        <v>442</v>
      </c>
      <c r="B271" t="s">
        <v>443</v>
      </c>
      <c r="C271" s="244">
        <v>0</v>
      </c>
    </row>
    <row r="272" spans="1:4">
      <c r="A272" s="410" t="s">
        <v>444</v>
      </c>
      <c r="B272" s="411" t="s">
        <v>445</v>
      </c>
      <c r="C272" s="244">
        <v>0</v>
      </c>
    </row>
    <row r="273" spans="1:4">
      <c r="A273" s="410" t="s">
        <v>446</v>
      </c>
      <c r="B273" s="411" t="s">
        <v>447</v>
      </c>
      <c r="C273" s="244">
        <v>0</v>
      </c>
    </row>
    <row r="274" spans="1:4">
      <c r="A274" s="410" t="s">
        <v>448</v>
      </c>
      <c r="B274" s="411" t="s">
        <v>1027</v>
      </c>
      <c r="C274" s="236">
        <f>แบบบันทึกแม่ข่าย!F122</f>
        <v>20334714</v>
      </c>
      <c r="D274" s="124" t="s">
        <v>875</v>
      </c>
    </row>
    <row r="275" spans="1:4">
      <c r="A275" s="423" t="s">
        <v>449</v>
      </c>
      <c r="B275" s="411" t="s">
        <v>1028</v>
      </c>
      <c r="C275" s="244">
        <v>0</v>
      </c>
    </row>
    <row r="276" spans="1:4">
      <c r="A276" s="410" t="s">
        <v>450</v>
      </c>
      <c r="B276" s="421" t="s">
        <v>451</v>
      </c>
      <c r="C276" s="236">
        <f>แบบบันทึกแม่ข่าย!F123</f>
        <v>4250000</v>
      </c>
      <c r="D276" s="124" t="s">
        <v>1080</v>
      </c>
    </row>
    <row r="277" spans="1:4">
      <c r="A277" s="410" t="s">
        <v>452</v>
      </c>
      <c r="B277" s="411" t="s">
        <v>453</v>
      </c>
      <c r="C277" s="236">
        <f>แบบบันทึกแม่ข่าย!F124</f>
        <v>1010000</v>
      </c>
      <c r="D277" s="124" t="s">
        <v>1376</v>
      </c>
    </row>
    <row r="278" spans="1:4">
      <c r="A278" s="410" t="s">
        <v>454</v>
      </c>
      <c r="B278" s="411" t="s">
        <v>455</v>
      </c>
      <c r="C278" s="244">
        <v>0</v>
      </c>
    </row>
    <row r="279" spans="1:4">
      <c r="A279" s="410" t="s">
        <v>456</v>
      </c>
      <c r="B279" s="411" t="s">
        <v>457</v>
      </c>
      <c r="C279" s="244">
        <v>0</v>
      </c>
    </row>
    <row r="280" spans="1:4">
      <c r="A280" s="410" t="s">
        <v>458</v>
      </c>
      <c r="B280" s="411" t="s">
        <v>31</v>
      </c>
      <c r="C280" s="236">
        <f>แบบบันทึกแม่ข่าย!F126</f>
        <v>7000000</v>
      </c>
      <c r="D280" s="124" t="s">
        <v>693</v>
      </c>
    </row>
    <row r="281" spans="1:4">
      <c r="A281" s="410" t="s">
        <v>459</v>
      </c>
      <c r="B281" s="411" t="s">
        <v>1029</v>
      </c>
      <c r="C281" s="236">
        <f>แบบบันทึกแม่ข่าย!F127</f>
        <v>60000</v>
      </c>
      <c r="D281" s="124" t="s">
        <v>694</v>
      </c>
    </row>
    <row r="282" spans="1:4">
      <c r="A282" s="410" t="s">
        <v>460</v>
      </c>
      <c r="B282" s="411" t="s">
        <v>461</v>
      </c>
      <c r="C282" s="236">
        <f>แบบบันทึกแม่ข่าย!F128</f>
        <v>350000</v>
      </c>
      <c r="D282" s="124" t="s">
        <v>1073</v>
      </c>
    </row>
    <row r="283" spans="1:4">
      <c r="A283" s="410" t="s">
        <v>462</v>
      </c>
      <c r="B283" s="411" t="s">
        <v>463</v>
      </c>
      <c r="C283" s="244">
        <v>0</v>
      </c>
    </row>
    <row r="284" spans="1:4">
      <c r="A284" s="410" t="s">
        <v>464</v>
      </c>
      <c r="B284" s="411" t="s">
        <v>465</v>
      </c>
      <c r="C284" s="236">
        <f>แบบบันทึกแม่ข่าย!F129</f>
        <v>35000</v>
      </c>
      <c r="D284" s="124" t="s">
        <v>1377</v>
      </c>
    </row>
    <row r="285" spans="1:4">
      <c r="A285" s="410" t="s">
        <v>466</v>
      </c>
      <c r="B285" s="411" t="s">
        <v>467</v>
      </c>
      <c r="C285" s="244">
        <v>0</v>
      </c>
    </row>
    <row r="286" spans="1:4">
      <c r="A286" s="410" t="s">
        <v>468</v>
      </c>
      <c r="B286" s="411" t="s">
        <v>469</v>
      </c>
      <c r="C286" s="244">
        <v>0</v>
      </c>
    </row>
    <row r="287" spans="1:4">
      <c r="A287" s="410" t="s">
        <v>470</v>
      </c>
      <c r="B287" s="411" t="s">
        <v>471</v>
      </c>
      <c r="C287" s="236">
        <f>แบบบันทึกแม่ข่าย!F145</f>
        <v>39884029.219999999</v>
      </c>
      <c r="D287" s="124" t="s">
        <v>702</v>
      </c>
    </row>
    <row r="288" spans="1:4">
      <c r="A288" s="410" t="s">
        <v>472</v>
      </c>
      <c r="B288" s="411" t="s">
        <v>1030</v>
      </c>
      <c r="C288" s="244">
        <v>0</v>
      </c>
    </row>
    <row r="289" spans="1:4">
      <c r="A289" s="410" t="s">
        <v>473</v>
      </c>
      <c r="B289" s="411" t="s">
        <v>1031</v>
      </c>
      <c r="C289" s="236">
        <f>แบบบันทึกแม่ข่าย!F146</f>
        <v>25570747.5754545</v>
      </c>
      <c r="D289" s="124" t="s">
        <v>1378</v>
      </c>
    </row>
    <row r="290" spans="1:4">
      <c r="A290" s="410" t="s">
        <v>474</v>
      </c>
      <c r="B290" s="411" t="s">
        <v>475</v>
      </c>
      <c r="C290" s="236">
        <f>แบบบันทึกแม่ข่าย!F147</f>
        <v>7550648</v>
      </c>
      <c r="D290" s="124" t="s">
        <v>726</v>
      </c>
    </row>
    <row r="291" spans="1:4">
      <c r="A291" s="410" t="s">
        <v>483</v>
      </c>
      <c r="B291" s="411" t="s">
        <v>484</v>
      </c>
      <c r="C291" s="236">
        <f>แบบบันทึกแม่ข่าย!F138</f>
        <v>3600000</v>
      </c>
      <c r="D291" s="124" t="s">
        <v>701</v>
      </c>
    </row>
    <row r="292" spans="1:4">
      <c r="A292" s="410" t="s">
        <v>485</v>
      </c>
      <c r="B292" s="411" t="s">
        <v>486</v>
      </c>
      <c r="C292" s="236">
        <f>แบบบันทึกแม่ข่าย!F139</f>
        <v>2500000</v>
      </c>
      <c r="D292" s="124" t="s">
        <v>725</v>
      </c>
    </row>
    <row r="293" spans="1:4">
      <c r="A293" s="410" t="s">
        <v>490</v>
      </c>
      <c r="B293" s="411" t="s">
        <v>491</v>
      </c>
      <c r="C293" s="236">
        <f>แบบบันทึกแม่ข่าย!F148</f>
        <v>2233520</v>
      </c>
      <c r="D293" s="124" t="s">
        <v>1075</v>
      </c>
    </row>
    <row r="294" spans="1:4">
      <c r="A294" s="410" t="s">
        <v>1033</v>
      </c>
      <c r="B294" s="420" t="s">
        <v>1034</v>
      </c>
      <c r="C294" s="244">
        <v>0</v>
      </c>
    </row>
    <row r="295" spans="1:4">
      <c r="A295" s="410" t="s">
        <v>492</v>
      </c>
      <c r="B295" s="420" t="s">
        <v>1035</v>
      </c>
      <c r="C295" s="236">
        <f>แบบบันทึกแม่ข่าย!F143</f>
        <v>1041555.46</v>
      </c>
      <c r="D295" s="124" t="s">
        <v>698</v>
      </c>
    </row>
    <row r="296" spans="1:4">
      <c r="A296" s="410" t="s">
        <v>493</v>
      </c>
      <c r="B296" s="411" t="s">
        <v>494</v>
      </c>
      <c r="C296" s="244">
        <v>0</v>
      </c>
    </row>
    <row r="297" spans="1:4">
      <c r="A297" s="410" t="s">
        <v>495</v>
      </c>
      <c r="B297" s="411" t="s">
        <v>496</v>
      </c>
      <c r="C297" s="244">
        <v>0</v>
      </c>
    </row>
    <row r="298" spans="1:4">
      <c r="A298" s="410" t="s">
        <v>497</v>
      </c>
      <c r="B298" s="411" t="s">
        <v>1036</v>
      </c>
      <c r="C298" s="244">
        <v>0</v>
      </c>
    </row>
    <row r="299" spans="1:4">
      <c r="A299" s="410" t="s">
        <v>1037</v>
      </c>
      <c r="B299" s="411" t="s">
        <v>1038</v>
      </c>
      <c r="C299" s="244">
        <v>0</v>
      </c>
    </row>
    <row r="300" spans="1:4">
      <c r="A300" s="410" t="s">
        <v>498</v>
      </c>
      <c r="B300" s="411" t="s">
        <v>499</v>
      </c>
      <c r="C300" s="244">
        <v>0</v>
      </c>
    </row>
    <row r="301" spans="1:4">
      <c r="A301" s="410" t="s">
        <v>1039</v>
      </c>
      <c r="B301" s="411" t="s">
        <v>1040</v>
      </c>
      <c r="C301" s="244">
        <v>0</v>
      </c>
    </row>
    <row r="302" spans="1:4">
      <c r="A302" s="410" t="s">
        <v>500</v>
      </c>
      <c r="B302" s="411" t="s">
        <v>501</v>
      </c>
      <c r="C302" s="244">
        <v>0</v>
      </c>
    </row>
    <row r="303" spans="1:4">
      <c r="A303" s="410" t="s">
        <v>502</v>
      </c>
      <c r="B303" s="411" t="s">
        <v>503</v>
      </c>
      <c r="C303" s="244">
        <v>0</v>
      </c>
    </row>
    <row r="304" spans="1:4">
      <c r="A304" s="410" t="s">
        <v>504</v>
      </c>
      <c r="B304" s="411" t="s">
        <v>1350</v>
      </c>
      <c r="C304" s="236">
        <f>แบบบันทึกแม่ข่าย!F150+แบบบันทึกแม่ข่าย!F151+แบบบันทึกแม่ข่าย!F152</f>
        <v>2772452</v>
      </c>
      <c r="D304" s="124" t="s">
        <v>1380</v>
      </c>
    </row>
    <row r="305" spans="1:4">
      <c r="A305" s="410" t="s">
        <v>505</v>
      </c>
      <c r="B305" s="411" t="s">
        <v>1537</v>
      </c>
      <c r="C305" s="244">
        <v>0</v>
      </c>
    </row>
    <row r="306" spans="1:4">
      <c r="A306" s="410" t="s">
        <v>1041</v>
      </c>
      <c r="B306" s="411" t="s">
        <v>1042</v>
      </c>
      <c r="C306" s="244">
        <v>0</v>
      </c>
    </row>
    <row r="307" spans="1:4">
      <c r="A307" s="410" t="s">
        <v>1351</v>
      </c>
      <c r="B307" s="411" t="s">
        <v>1538</v>
      </c>
      <c r="C307" s="236">
        <f>แบบบันทึกแม่ข่าย!F153</f>
        <v>377120</v>
      </c>
      <c r="D307" s="124" t="s">
        <v>1381</v>
      </c>
    </row>
    <row r="308" spans="1:4">
      <c r="A308" s="410" t="s">
        <v>506</v>
      </c>
      <c r="B308" s="411" t="s">
        <v>1352</v>
      </c>
      <c r="C308" s="236">
        <f>แบบบันทึกแม่ข่าย!F155</f>
        <v>7065893.7272727303</v>
      </c>
      <c r="D308" s="124" t="s">
        <v>1382</v>
      </c>
    </row>
    <row r="309" spans="1:4">
      <c r="A309" s="410" t="s">
        <v>507</v>
      </c>
      <c r="B309" s="411" t="s">
        <v>1539</v>
      </c>
      <c r="C309" s="236">
        <f>แบบบันทึกแม่ข่าย!F156</f>
        <v>0</v>
      </c>
      <c r="D309" s="124" t="s">
        <v>1383</v>
      </c>
    </row>
    <row r="310" spans="1:4">
      <c r="A310" s="410" t="s">
        <v>1540</v>
      </c>
      <c r="B310" s="411" t="s">
        <v>1541</v>
      </c>
      <c r="C310" s="244">
        <v>0</v>
      </c>
    </row>
    <row r="311" spans="1:4">
      <c r="A311" s="410" t="s">
        <v>1542</v>
      </c>
      <c r="B311" s="411" t="s">
        <v>1543</v>
      </c>
      <c r="C311" s="244">
        <v>0</v>
      </c>
    </row>
    <row r="312" spans="1:4">
      <c r="A312" s="410" t="s">
        <v>1043</v>
      </c>
      <c r="B312" s="411" t="s">
        <v>1544</v>
      </c>
      <c r="C312" s="244">
        <v>0</v>
      </c>
    </row>
    <row r="313" spans="1:4">
      <c r="A313" s="410" t="s">
        <v>508</v>
      </c>
      <c r="B313" s="411" t="s">
        <v>1545</v>
      </c>
      <c r="C313" s="244">
        <v>0</v>
      </c>
    </row>
    <row r="314" spans="1:4">
      <c r="A314" s="410" t="s">
        <v>509</v>
      </c>
      <c r="B314" s="411" t="s">
        <v>510</v>
      </c>
      <c r="C314" s="236">
        <f>แบบบันทึกแม่ข่าย!F157</f>
        <v>0</v>
      </c>
      <c r="D314" s="124" t="s">
        <v>1384</v>
      </c>
    </row>
    <row r="315" spans="1:4">
      <c r="A315" s="410" t="s">
        <v>1546</v>
      </c>
      <c r="B315" s="411" t="s">
        <v>1547</v>
      </c>
      <c r="C315" s="236">
        <f>แบบบันทึกแม่ข่าย!F111</f>
        <v>2520000</v>
      </c>
      <c r="D315" s="124" t="s">
        <v>1374</v>
      </c>
    </row>
    <row r="316" spans="1:4">
      <c r="A316" s="410" t="s">
        <v>1548</v>
      </c>
      <c r="B316" s="411" t="s">
        <v>386</v>
      </c>
      <c r="C316" s="244">
        <v>0</v>
      </c>
    </row>
    <row r="317" spans="1:4">
      <c r="A317" s="410" t="s">
        <v>1549</v>
      </c>
      <c r="B317" s="411" t="s">
        <v>1550</v>
      </c>
      <c r="C317" s="244">
        <v>0</v>
      </c>
    </row>
    <row r="318" spans="1:4">
      <c r="A318" s="410" t="s">
        <v>1551</v>
      </c>
      <c r="B318" s="411" t="s">
        <v>1552</v>
      </c>
      <c r="C318" s="236">
        <f>แบบบันทึกแม่ข่าย!F110</f>
        <v>38000000</v>
      </c>
      <c r="D318" s="124" t="s">
        <v>689</v>
      </c>
    </row>
    <row r="319" spans="1:4">
      <c r="A319" s="410" t="s">
        <v>1553</v>
      </c>
      <c r="B319" s="411" t="s">
        <v>1554</v>
      </c>
      <c r="C319" s="244">
        <v>0</v>
      </c>
    </row>
    <row r="320" spans="1:4">
      <c r="A320" s="410" t="s">
        <v>1555</v>
      </c>
      <c r="B320" s="411" t="s">
        <v>1556</v>
      </c>
      <c r="C320" s="244">
        <v>0</v>
      </c>
    </row>
    <row r="321" spans="1:5">
      <c r="A321" s="410" t="s">
        <v>1557</v>
      </c>
      <c r="B321" s="411" t="s">
        <v>1558</v>
      </c>
      <c r="C321" s="244">
        <v>0</v>
      </c>
    </row>
    <row r="322" spans="1:5">
      <c r="A322" s="410" t="s">
        <v>1559</v>
      </c>
      <c r="B322" s="411" t="s">
        <v>1560</v>
      </c>
      <c r="C322" s="244">
        <v>0</v>
      </c>
    </row>
    <row r="323" spans="1:5">
      <c r="A323" s="410" t="s">
        <v>1561</v>
      </c>
      <c r="B323" s="411" t="s">
        <v>1562</v>
      </c>
      <c r="C323" s="244">
        <v>0</v>
      </c>
    </row>
    <row r="324" spans="1:5">
      <c r="A324" s="410" t="s">
        <v>1563</v>
      </c>
      <c r="B324" s="411" t="s">
        <v>1564</v>
      </c>
      <c r="C324" s="236">
        <f>แบบบันทึกแม่ข่าย!F117</f>
        <v>300000</v>
      </c>
      <c r="D324" s="124" t="s">
        <v>691</v>
      </c>
    </row>
    <row r="325" spans="1:5">
      <c r="A325" s="410" t="s">
        <v>1565</v>
      </c>
      <c r="B325" s="411" t="s">
        <v>1566</v>
      </c>
      <c r="C325" s="236">
        <f>แบบบันทึกแม่ข่าย!F98</f>
        <v>3510000</v>
      </c>
      <c r="D325" s="124" t="s">
        <v>1372</v>
      </c>
      <c r="E325" s="391"/>
    </row>
    <row r="326" spans="1:5">
      <c r="A326" s="410" t="s">
        <v>1567</v>
      </c>
      <c r="B326" s="411" t="s">
        <v>1568</v>
      </c>
      <c r="C326" s="244">
        <v>0</v>
      </c>
    </row>
    <row r="327" spans="1:5">
      <c r="A327" s="410" t="s">
        <v>1569</v>
      </c>
      <c r="B327" s="411" t="s">
        <v>1334</v>
      </c>
      <c r="C327" s="236">
        <f>แบบบันทึกแม่ข่าย!F108</f>
        <v>12391600</v>
      </c>
      <c r="D327" s="124" t="s">
        <v>723</v>
      </c>
    </row>
    <row r="328" spans="1:5">
      <c r="A328" s="410" t="s">
        <v>1570</v>
      </c>
      <c r="B328" s="421" t="s">
        <v>1335</v>
      </c>
      <c r="C328" s="244">
        <v>0</v>
      </c>
    </row>
    <row r="329" spans="1:5">
      <c r="A329" s="410" t="s">
        <v>1571</v>
      </c>
      <c r="B329" s="421" t="s">
        <v>1330</v>
      </c>
      <c r="C329" s="236">
        <f>แบบบันทึกแม่ข่าย!F99</f>
        <v>0</v>
      </c>
      <c r="D329" s="124" t="s">
        <v>1371</v>
      </c>
    </row>
    <row r="330" spans="1:5">
      <c r="A330" s="410" t="s">
        <v>1572</v>
      </c>
      <c r="B330" s="421" t="s">
        <v>1331</v>
      </c>
      <c r="C330" s="244">
        <v>0</v>
      </c>
    </row>
    <row r="331" spans="1:5">
      <c r="A331" s="410" t="s">
        <v>1573</v>
      </c>
      <c r="B331" s="421" t="s">
        <v>1332</v>
      </c>
      <c r="C331" s="236">
        <f>แบบบันทึกแม่ข่าย!F109</f>
        <v>0</v>
      </c>
      <c r="D331" s="124" t="s">
        <v>874</v>
      </c>
    </row>
    <row r="332" spans="1:5">
      <c r="A332" s="410" t="s">
        <v>1574</v>
      </c>
      <c r="B332" s="421" t="s">
        <v>1333</v>
      </c>
      <c r="C332" s="244">
        <v>0</v>
      </c>
    </row>
    <row r="333" spans="1:5">
      <c r="A333" s="410" t="s">
        <v>1575</v>
      </c>
      <c r="B333" s="421" t="s">
        <v>1576</v>
      </c>
      <c r="C333" s="244">
        <v>0</v>
      </c>
    </row>
    <row r="334" spans="1:5">
      <c r="A334" s="410" t="s">
        <v>1577</v>
      </c>
      <c r="B334" s="421" t="s">
        <v>1578</v>
      </c>
      <c r="C334" s="244">
        <v>0</v>
      </c>
    </row>
    <row r="335" spans="1:5">
      <c r="A335" s="410" t="s">
        <v>511</v>
      </c>
      <c r="B335" s="421" t="s">
        <v>512</v>
      </c>
      <c r="C335" s="236">
        <f>แบบบันทึกแม่ข่าย!F162</f>
        <v>9750682.0600000005</v>
      </c>
      <c r="D335" s="124" t="s">
        <v>1388</v>
      </c>
    </row>
    <row r="336" spans="1:5">
      <c r="A336" s="410" t="s">
        <v>513</v>
      </c>
      <c r="B336" s="421" t="s">
        <v>1579</v>
      </c>
      <c r="C336" s="244">
        <v>0</v>
      </c>
    </row>
    <row r="337" spans="1:4">
      <c r="A337" s="410" t="s">
        <v>514</v>
      </c>
      <c r="B337" s="421" t="s">
        <v>1580</v>
      </c>
      <c r="C337" s="244">
        <v>0</v>
      </c>
    </row>
    <row r="338" spans="1:4">
      <c r="A338" s="410" t="s">
        <v>515</v>
      </c>
      <c r="B338" s="421" t="s">
        <v>1581</v>
      </c>
      <c r="C338" s="244">
        <v>0</v>
      </c>
    </row>
    <row r="339" spans="1:4">
      <c r="A339" s="410" t="s">
        <v>516</v>
      </c>
      <c r="B339" s="421" t="s">
        <v>517</v>
      </c>
      <c r="C339" s="244">
        <v>0</v>
      </c>
    </row>
    <row r="340" spans="1:4">
      <c r="A340" s="410" t="s">
        <v>518</v>
      </c>
      <c r="B340" s="421" t="s">
        <v>1582</v>
      </c>
      <c r="C340" s="244">
        <v>0</v>
      </c>
    </row>
    <row r="341" spans="1:4">
      <c r="A341" s="410" t="s">
        <v>519</v>
      </c>
      <c r="B341" s="421" t="s">
        <v>1583</v>
      </c>
      <c r="C341" s="244">
        <v>0</v>
      </c>
    </row>
    <row r="342" spans="1:4">
      <c r="A342" s="410" t="s">
        <v>520</v>
      </c>
      <c r="B342" s="421" t="s">
        <v>521</v>
      </c>
      <c r="C342" s="244">
        <v>0</v>
      </c>
    </row>
    <row r="343" spans="1:4">
      <c r="A343" s="410" t="s">
        <v>522</v>
      </c>
      <c r="B343" s="421" t="s">
        <v>523</v>
      </c>
      <c r="C343" s="244">
        <v>0</v>
      </c>
    </row>
    <row r="344" spans="1:4">
      <c r="A344" s="410" t="s">
        <v>524</v>
      </c>
      <c r="B344" s="421" t="s">
        <v>525</v>
      </c>
      <c r="C344" s="236">
        <f>แบบบันทึกแม่ข่าย!F163</f>
        <v>24684222.510000002</v>
      </c>
      <c r="D344" s="124" t="s">
        <v>1387</v>
      </c>
    </row>
    <row r="345" spans="1:4">
      <c r="A345" s="410" t="s">
        <v>526</v>
      </c>
      <c r="B345" s="421" t="s">
        <v>527</v>
      </c>
      <c r="C345" s="244">
        <v>0</v>
      </c>
    </row>
    <row r="346" spans="1:4">
      <c r="A346" s="410" t="s">
        <v>528</v>
      </c>
      <c r="B346" s="421" t="s">
        <v>529</v>
      </c>
      <c r="C346" s="244">
        <v>0</v>
      </c>
    </row>
    <row r="347" spans="1:4">
      <c r="A347" s="410" t="s">
        <v>530</v>
      </c>
      <c r="B347" s="420" t="s">
        <v>531</v>
      </c>
      <c r="C347" s="244">
        <v>0</v>
      </c>
    </row>
    <row r="348" spans="1:4">
      <c r="A348" s="410" t="s">
        <v>532</v>
      </c>
      <c r="B348" s="421" t="s">
        <v>533</v>
      </c>
      <c r="C348" s="244">
        <v>0</v>
      </c>
    </row>
    <row r="349" spans="1:4">
      <c r="A349" s="410" t="s">
        <v>1584</v>
      </c>
      <c r="B349" s="411" t="s">
        <v>1585</v>
      </c>
      <c r="C349" s="244">
        <v>0</v>
      </c>
    </row>
    <row r="350" spans="1:4">
      <c r="A350" s="410" t="s">
        <v>534</v>
      </c>
      <c r="B350" s="411" t="s">
        <v>535</v>
      </c>
      <c r="C350" s="244">
        <v>0</v>
      </c>
    </row>
    <row r="351" spans="1:4">
      <c r="A351" s="410" t="s">
        <v>536</v>
      </c>
      <c r="B351" s="411" t="s">
        <v>537</v>
      </c>
      <c r="C351" s="244">
        <v>0</v>
      </c>
    </row>
    <row r="352" spans="1:4">
      <c r="A352" s="410" t="s">
        <v>538</v>
      </c>
      <c r="B352" s="411" t="s">
        <v>539</v>
      </c>
      <c r="C352" s="244">
        <v>0</v>
      </c>
    </row>
    <row r="353" spans="1:3">
      <c r="A353" s="410" t="s">
        <v>1044</v>
      </c>
      <c r="B353" s="411" t="s">
        <v>1045</v>
      </c>
      <c r="C353" s="244">
        <v>0</v>
      </c>
    </row>
    <row r="354" spans="1:3">
      <c r="A354" s="410" t="s">
        <v>540</v>
      </c>
      <c r="B354" s="411" t="s">
        <v>541</v>
      </c>
      <c r="C354" s="244">
        <v>0</v>
      </c>
    </row>
    <row r="355" spans="1:3">
      <c r="A355" s="410" t="s">
        <v>1046</v>
      </c>
      <c r="B355" s="411" t="s">
        <v>1047</v>
      </c>
      <c r="C355" s="244">
        <v>0</v>
      </c>
    </row>
    <row r="356" spans="1:3">
      <c r="A356" s="410" t="s">
        <v>1048</v>
      </c>
      <c r="B356" s="411" t="s">
        <v>1049</v>
      </c>
      <c r="C356" s="244">
        <v>0</v>
      </c>
    </row>
    <row r="357" spans="1:3">
      <c r="A357" s="410" t="s">
        <v>1050</v>
      </c>
      <c r="B357" s="411" t="s">
        <v>1051</v>
      </c>
      <c r="C357" s="244">
        <v>0</v>
      </c>
    </row>
    <row r="358" spans="1:3">
      <c r="A358" s="410" t="s">
        <v>542</v>
      </c>
      <c r="B358" s="411" t="s">
        <v>543</v>
      </c>
      <c r="C358" s="244">
        <v>0</v>
      </c>
    </row>
    <row r="359" spans="1:3">
      <c r="A359" s="410" t="s">
        <v>544</v>
      </c>
      <c r="B359" s="411" t="s">
        <v>545</v>
      </c>
      <c r="C359" s="244">
        <v>0</v>
      </c>
    </row>
    <row r="360" spans="1:3">
      <c r="A360" s="410" t="s">
        <v>546</v>
      </c>
      <c r="B360" s="411" t="s">
        <v>547</v>
      </c>
      <c r="C360" s="244">
        <v>0</v>
      </c>
    </row>
    <row r="361" spans="1:3">
      <c r="A361" s="410" t="s">
        <v>548</v>
      </c>
      <c r="B361" s="411" t="s">
        <v>1586</v>
      </c>
      <c r="C361" s="244">
        <v>0</v>
      </c>
    </row>
    <row r="362" spans="1:3">
      <c r="A362" s="410" t="s">
        <v>549</v>
      </c>
      <c r="B362" s="411" t="s">
        <v>550</v>
      </c>
      <c r="C362" s="244">
        <v>0</v>
      </c>
    </row>
    <row r="363" spans="1:3">
      <c r="A363" s="410" t="s">
        <v>551</v>
      </c>
      <c r="B363" s="411" t="s">
        <v>552</v>
      </c>
      <c r="C363" s="244">
        <v>0</v>
      </c>
    </row>
    <row r="364" spans="1:3">
      <c r="A364" s="410" t="s">
        <v>553</v>
      </c>
      <c r="B364" s="411" t="s">
        <v>554</v>
      </c>
      <c r="C364" s="244">
        <v>0</v>
      </c>
    </row>
    <row r="365" spans="1:3">
      <c r="A365" s="410" t="s">
        <v>555</v>
      </c>
      <c r="B365" s="411" t="s">
        <v>556</v>
      </c>
      <c r="C365" s="244">
        <v>0</v>
      </c>
    </row>
    <row r="366" spans="1:3">
      <c r="A366" s="410" t="s">
        <v>557</v>
      </c>
      <c r="B366" s="411" t="s">
        <v>558</v>
      </c>
      <c r="C366" s="244">
        <v>0</v>
      </c>
    </row>
    <row r="367" spans="1:3">
      <c r="A367" s="410" t="s">
        <v>559</v>
      </c>
      <c r="B367" s="411" t="s">
        <v>560</v>
      </c>
      <c r="C367" s="244">
        <v>0</v>
      </c>
    </row>
    <row r="368" spans="1:3">
      <c r="A368" s="410" t="s">
        <v>561</v>
      </c>
      <c r="B368" s="411" t="s">
        <v>562</v>
      </c>
      <c r="C368" s="244">
        <v>0</v>
      </c>
    </row>
    <row r="369" spans="1:4">
      <c r="A369" s="410" t="s">
        <v>563</v>
      </c>
      <c r="B369" s="411" t="s">
        <v>564</v>
      </c>
      <c r="C369" s="244">
        <v>0</v>
      </c>
    </row>
    <row r="370" spans="1:4">
      <c r="A370" s="410" t="s">
        <v>565</v>
      </c>
      <c r="B370" s="411" t="s">
        <v>566</v>
      </c>
      <c r="C370" s="244">
        <v>0</v>
      </c>
    </row>
    <row r="371" spans="1:4">
      <c r="A371" s="410" t="s">
        <v>567</v>
      </c>
      <c r="B371" s="411" t="s">
        <v>568</v>
      </c>
      <c r="C371" s="244">
        <v>0</v>
      </c>
    </row>
    <row r="372" spans="1:4">
      <c r="A372" s="410" t="s">
        <v>569</v>
      </c>
      <c r="B372" s="411" t="s">
        <v>570</v>
      </c>
      <c r="C372" s="244">
        <v>0</v>
      </c>
    </row>
    <row r="373" spans="1:4">
      <c r="A373" s="410" t="s">
        <v>571</v>
      </c>
      <c r="B373" s="411" t="s">
        <v>572</v>
      </c>
      <c r="C373" s="244">
        <v>0</v>
      </c>
    </row>
    <row r="374" spans="1:4">
      <c r="A374" s="410" t="s">
        <v>573</v>
      </c>
      <c r="B374" s="411" t="s">
        <v>574</v>
      </c>
      <c r="C374" s="244">
        <v>0</v>
      </c>
    </row>
    <row r="375" spans="1:4">
      <c r="A375" s="410" t="s">
        <v>575</v>
      </c>
      <c r="B375" s="411" t="s">
        <v>576</v>
      </c>
      <c r="C375" s="244">
        <v>0</v>
      </c>
    </row>
    <row r="376" spans="1:4">
      <c r="A376" s="410" t="s">
        <v>577</v>
      </c>
      <c r="B376" s="411" t="s">
        <v>578</v>
      </c>
      <c r="C376" s="244">
        <v>0</v>
      </c>
    </row>
    <row r="377" spans="1:4">
      <c r="A377" s="410" t="s">
        <v>579</v>
      </c>
      <c r="B377" s="411" t="s">
        <v>580</v>
      </c>
      <c r="C377" s="244">
        <v>0</v>
      </c>
    </row>
    <row r="378" spans="1:4">
      <c r="A378" s="410" t="s">
        <v>581</v>
      </c>
      <c r="B378" s="411" t="s">
        <v>582</v>
      </c>
      <c r="C378" s="244">
        <v>0</v>
      </c>
    </row>
    <row r="379" spans="1:4">
      <c r="A379" s="410" t="s">
        <v>583</v>
      </c>
      <c r="B379" s="411" t="s">
        <v>584</v>
      </c>
      <c r="C379" s="244">
        <v>0</v>
      </c>
    </row>
    <row r="380" spans="1:4">
      <c r="A380" s="410" t="s">
        <v>585</v>
      </c>
      <c r="B380" s="411" t="s">
        <v>586</v>
      </c>
      <c r="C380" s="244">
        <v>0</v>
      </c>
    </row>
    <row r="381" spans="1:4">
      <c r="A381" s="410" t="s">
        <v>587</v>
      </c>
      <c r="B381" s="411" t="s">
        <v>588</v>
      </c>
      <c r="C381" s="236">
        <f>แบบบันทึกแม่ข่าย!F164</f>
        <v>125604.36999999998</v>
      </c>
      <c r="D381" s="124" t="s">
        <v>1386</v>
      </c>
    </row>
    <row r="382" spans="1:4">
      <c r="A382" s="410" t="s">
        <v>589</v>
      </c>
      <c r="B382" s="411" t="s">
        <v>590</v>
      </c>
      <c r="C382" s="244">
        <v>0</v>
      </c>
    </row>
    <row r="383" spans="1:4">
      <c r="A383" s="410" t="s">
        <v>591</v>
      </c>
      <c r="B383" s="411" t="s">
        <v>592</v>
      </c>
      <c r="C383" s="244">
        <v>0</v>
      </c>
    </row>
    <row r="384" spans="1:4">
      <c r="A384" s="410" t="s">
        <v>593</v>
      </c>
      <c r="B384" s="411" t="s">
        <v>594</v>
      </c>
      <c r="C384" s="244">
        <v>0</v>
      </c>
    </row>
    <row r="385" spans="1:3">
      <c r="A385" s="423" t="s">
        <v>1587</v>
      </c>
      <c r="B385" s="420" t="s">
        <v>1588</v>
      </c>
      <c r="C385" s="244">
        <v>0</v>
      </c>
    </row>
    <row r="386" spans="1:3">
      <c r="A386" s="410" t="s">
        <v>595</v>
      </c>
      <c r="B386" s="411" t="s">
        <v>596</v>
      </c>
      <c r="C386" s="244">
        <v>0</v>
      </c>
    </row>
    <row r="387" spans="1:3">
      <c r="A387" s="410" t="s">
        <v>597</v>
      </c>
      <c r="B387" s="411" t="s">
        <v>598</v>
      </c>
      <c r="C387" s="244">
        <v>0</v>
      </c>
    </row>
    <row r="388" spans="1:3">
      <c r="A388" s="410" t="s">
        <v>1052</v>
      </c>
      <c r="B388" s="411" t="s">
        <v>1053</v>
      </c>
      <c r="C388" s="244">
        <v>0</v>
      </c>
    </row>
    <row r="389" spans="1:3">
      <c r="A389" s="410" t="s">
        <v>599</v>
      </c>
      <c r="B389" s="411" t="s">
        <v>1054</v>
      </c>
      <c r="C389" s="244">
        <v>0</v>
      </c>
    </row>
    <row r="390" spans="1:3">
      <c r="A390" s="410" t="s">
        <v>600</v>
      </c>
      <c r="B390" s="411" t="s">
        <v>601</v>
      </c>
      <c r="C390" s="244">
        <v>0</v>
      </c>
    </row>
    <row r="391" spans="1:3">
      <c r="A391" s="410" t="s">
        <v>602</v>
      </c>
      <c r="B391" s="411" t="s">
        <v>603</v>
      </c>
      <c r="C391" s="244">
        <v>0</v>
      </c>
    </row>
    <row r="392" spans="1:3">
      <c r="A392" s="410" t="s">
        <v>604</v>
      </c>
      <c r="B392" s="411" t="s">
        <v>1055</v>
      </c>
      <c r="C392" s="244">
        <v>0</v>
      </c>
    </row>
    <row r="393" spans="1:3">
      <c r="A393" s="410" t="s">
        <v>605</v>
      </c>
      <c r="B393" s="411" t="s">
        <v>1056</v>
      </c>
      <c r="C393" s="244">
        <v>0</v>
      </c>
    </row>
    <row r="394" spans="1:3">
      <c r="A394" s="410" t="s">
        <v>606</v>
      </c>
      <c r="B394" s="411" t="s">
        <v>1353</v>
      </c>
      <c r="C394" s="244">
        <v>0</v>
      </c>
    </row>
    <row r="395" spans="1:3">
      <c r="A395" s="410" t="s">
        <v>607</v>
      </c>
      <c r="B395" s="411" t="s">
        <v>1057</v>
      </c>
      <c r="C395" s="244">
        <v>0</v>
      </c>
    </row>
    <row r="396" spans="1:3">
      <c r="A396" s="410" t="s">
        <v>608</v>
      </c>
      <c r="B396" s="411" t="s">
        <v>609</v>
      </c>
      <c r="C396" s="244">
        <v>0</v>
      </c>
    </row>
    <row r="397" spans="1:3">
      <c r="A397" s="410" t="s">
        <v>610</v>
      </c>
      <c r="B397" s="411" t="s">
        <v>611</v>
      </c>
      <c r="C397" s="244">
        <v>0</v>
      </c>
    </row>
    <row r="398" spans="1:3">
      <c r="A398" s="410" t="s">
        <v>1589</v>
      </c>
      <c r="B398" s="411" t="s">
        <v>1590</v>
      </c>
      <c r="C398" s="244">
        <v>0</v>
      </c>
    </row>
    <row r="399" spans="1:3">
      <c r="A399" s="410" t="s">
        <v>612</v>
      </c>
      <c r="B399" s="411" t="s">
        <v>1058</v>
      </c>
      <c r="C399" s="244">
        <v>0</v>
      </c>
    </row>
    <row r="400" spans="1:3">
      <c r="A400" s="410" t="s">
        <v>613</v>
      </c>
      <c r="B400" s="411" t="s">
        <v>1591</v>
      </c>
      <c r="C400" s="244">
        <v>0</v>
      </c>
    </row>
    <row r="401" spans="1:3">
      <c r="A401" s="410" t="s">
        <v>1592</v>
      </c>
      <c r="B401" s="411" t="s">
        <v>1593</v>
      </c>
      <c r="C401" s="244">
        <v>0</v>
      </c>
    </row>
    <row r="402" spans="1:3">
      <c r="A402" s="410" t="s">
        <v>1594</v>
      </c>
      <c r="B402" s="411" t="s">
        <v>1595</v>
      </c>
      <c r="C402" s="244">
        <v>0</v>
      </c>
    </row>
    <row r="403" spans="1:3">
      <c r="A403" s="410" t="s">
        <v>1354</v>
      </c>
      <c r="B403" s="411" t="s">
        <v>1355</v>
      </c>
      <c r="C403" s="244">
        <v>0</v>
      </c>
    </row>
    <row r="404" spans="1:3">
      <c r="A404" s="410" t="s">
        <v>614</v>
      </c>
      <c r="B404" s="411" t="s">
        <v>615</v>
      </c>
      <c r="C404" s="244">
        <v>0</v>
      </c>
    </row>
    <row r="405" spans="1:3">
      <c r="A405" s="410" t="s">
        <v>616</v>
      </c>
      <c r="B405" s="411" t="s">
        <v>617</v>
      </c>
      <c r="C405" s="244">
        <v>0</v>
      </c>
    </row>
    <row r="406" spans="1:3">
      <c r="A406" s="410" t="s">
        <v>618</v>
      </c>
      <c r="B406" s="411" t="s">
        <v>619</v>
      </c>
      <c r="C406" s="244">
        <v>0</v>
      </c>
    </row>
    <row r="407" spans="1:3">
      <c r="A407" s="410" t="s">
        <v>620</v>
      </c>
      <c r="B407" s="411" t="s">
        <v>621</v>
      </c>
      <c r="C407" s="244">
        <v>0</v>
      </c>
    </row>
    <row r="408" spans="1:3">
      <c r="A408" s="410" t="s">
        <v>622</v>
      </c>
      <c r="B408" s="411" t="s">
        <v>623</v>
      </c>
      <c r="C408" s="244">
        <v>0</v>
      </c>
    </row>
    <row r="409" spans="1:3">
      <c r="A409" s="410" t="s">
        <v>624</v>
      </c>
      <c r="B409" s="411" t="s">
        <v>625</v>
      </c>
      <c r="C409" s="244">
        <v>0</v>
      </c>
    </row>
    <row r="410" spans="1:3">
      <c r="A410" s="410" t="s">
        <v>626</v>
      </c>
      <c r="B410" s="411" t="s">
        <v>627</v>
      </c>
      <c r="C410" s="244">
        <v>0</v>
      </c>
    </row>
    <row r="411" spans="1:3">
      <c r="A411" s="410" t="s">
        <v>628</v>
      </c>
      <c r="B411" s="411" t="s">
        <v>629</v>
      </c>
      <c r="C411" s="244">
        <v>0</v>
      </c>
    </row>
    <row r="412" spans="1:3">
      <c r="A412" s="410" t="s">
        <v>630</v>
      </c>
      <c r="B412" s="411" t="s">
        <v>631</v>
      </c>
      <c r="C412" s="244">
        <v>0</v>
      </c>
    </row>
    <row r="413" spans="1:3">
      <c r="A413" s="410" t="s">
        <v>632</v>
      </c>
      <c r="B413" s="411" t="s">
        <v>633</v>
      </c>
      <c r="C413" s="244">
        <v>0</v>
      </c>
    </row>
    <row r="414" spans="1:3">
      <c r="A414" s="410" t="s">
        <v>634</v>
      </c>
      <c r="B414" s="411" t="s">
        <v>635</v>
      </c>
      <c r="C414" s="244">
        <v>0</v>
      </c>
    </row>
    <row r="415" spans="1:3">
      <c r="A415" s="410" t="s">
        <v>636</v>
      </c>
      <c r="B415" s="411" t="s">
        <v>637</v>
      </c>
      <c r="C415" s="244">
        <v>0</v>
      </c>
    </row>
    <row r="416" spans="1:3">
      <c r="A416" s="410" t="s">
        <v>638</v>
      </c>
      <c r="B416" s="411" t="s">
        <v>639</v>
      </c>
      <c r="C416" s="244">
        <v>0</v>
      </c>
    </row>
    <row r="417" spans="1:3">
      <c r="A417" s="410" t="s">
        <v>640</v>
      </c>
      <c r="B417" s="411" t="s">
        <v>641</v>
      </c>
      <c r="C417" s="244">
        <v>0</v>
      </c>
    </row>
    <row r="418" spans="1:3">
      <c r="A418" s="410" t="s">
        <v>642</v>
      </c>
      <c r="B418" s="411" t="s">
        <v>643</v>
      </c>
      <c r="C418" s="244">
        <v>0</v>
      </c>
    </row>
    <row r="419" spans="1:3">
      <c r="A419" s="410" t="s">
        <v>644</v>
      </c>
      <c r="B419" s="411" t="s">
        <v>645</v>
      </c>
      <c r="C419" s="244">
        <v>0</v>
      </c>
    </row>
    <row r="420" spans="1:3">
      <c r="A420" s="410" t="s">
        <v>646</v>
      </c>
      <c r="B420" s="411" t="s">
        <v>647</v>
      </c>
      <c r="C420" s="244">
        <v>0</v>
      </c>
    </row>
    <row r="421" spans="1:3">
      <c r="A421" s="410" t="s">
        <v>648</v>
      </c>
      <c r="B421" s="411" t="s">
        <v>649</v>
      </c>
      <c r="C421" s="244">
        <v>0</v>
      </c>
    </row>
    <row r="422" spans="1:3">
      <c r="A422" s="410" t="s">
        <v>650</v>
      </c>
      <c r="B422" s="411" t="s">
        <v>651</v>
      </c>
      <c r="C422" s="244">
        <v>0</v>
      </c>
    </row>
    <row r="423" spans="1:3">
      <c r="A423" s="410" t="s">
        <v>652</v>
      </c>
      <c r="B423" s="411" t="s">
        <v>653</v>
      </c>
      <c r="C423" s="244">
        <v>0</v>
      </c>
    </row>
    <row r="424" spans="1:3">
      <c r="A424" s="410" t="s">
        <v>1059</v>
      </c>
      <c r="B424" s="411" t="s">
        <v>1060</v>
      </c>
      <c r="C424" s="244">
        <v>0</v>
      </c>
    </row>
    <row r="425" spans="1:3">
      <c r="A425" s="410" t="s">
        <v>1061</v>
      </c>
      <c r="B425" s="411" t="s">
        <v>1062</v>
      </c>
      <c r="C425" s="244">
        <v>0</v>
      </c>
    </row>
    <row r="426" spans="1:3">
      <c r="A426" s="410" t="s">
        <v>1063</v>
      </c>
      <c r="B426" s="411" t="s">
        <v>1596</v>
      </c>
      <c r="C426" s="244">
        <v>0</v>
      </c>
    </row>
    <row r="427" spans="1:3">
      <c r="A427" s="410" t="s">
        <v>654</v>
      </c>
      <c r="B427" s="411" t="s">
        <v>1064</v>
      </c>
      <c r="C427" s="244">
        <v>0</v>
      </c>
    </row>
    <row r="428" spans="1:3">
      <c r="A428" s="410" t="s">
        <v>1065</v>
      </c>
      <c r="B428" s="411" t="s">
        <v>1066</v>
      </c>
      <c r="C428" s="244">
        <v>0</v>
      </c>
    </row>
    <row r="429" spans="1:3">
      <c r="A429" s="410" t="s">
        <v>1067</v>
      </c>
      <c r="B429" s="411" t="s">
        <v>1597</v>
      </c>
      <c r="C429" s="244">
        <v>0</v>
      </c>
    </row>
    <row r="430" spans="1:3">
      <c r="A430" s="410" t="s">
        <v>655</v>
      </c>
      <c r="B430" s="411" t="s">
        <v>1068</v>
      </c>
      <c r="C430" s="244">
        <v>0</v>
      </c>
    </row>
    <row r="431" spans="1:3">
      <c r="A431" s="410" t="s">
        <v>1598</v>
      </c>
      <c r="B431" s="411" t="s">
        <v>1599</v>
      </c>
      <c r="C431" s="244">
        <v>0</v>
      </c>
    </row>
    <row r="432" spans="1:3">
      <c r="A432" s="410" t="s">
        <v>1600</v>
      </c>
      <c r="B432" s="411" t="s">
        <v>656</v>
      </c>
      <c r="C432" s="244">
        <v>0</v>
      </c>
    </row>
    <row r="433" spans="1:4">
      <c r="A433" s="410" t="s">
        <v>1069</v>
      </c>
      <c r="B433" s="411" t="s">
        <v>656</v>
      </c>
      <c r="C433" s="244">
        <v>0</v>
      </c>
    </row>
    <row r="434" spans="1:4">
      <c r="A434" s="410" t="s">
        <v>657</v>
      </c>
      <c r="B434" s="411" t="s">
        <v>658</v>
      </c>
      <c r="C434" s="244">
        <v>0</v>
      </c>
    </row>
    <row r="435" spans="1:4">
      <c r="A435" s="410" t="s">
        <v>659</v>
      </c>
      <c r="B435" s="411" t="s">
        <v>1601</v>
      </c>
      <c r="C435" s="244">
        <v>0</v>
      </c>
    </row>
    <row r="436" spans="1:4">
      <c r="A436" s="410" t="s">
        <v>660</v>
      </c>
      <c r="B436" s="411" t="s">
        <v>661</v>
      </c>
      <c r="C436" s="244">
        <v>0</v>
      </c>
    </row>
    <row r="437" spans="1:4">
      <c r="A437" s="410" t="s">
        <v>662</v>
      </c>
      <c r="B437" s="411" t="s">
        <v>663</v>
      </c>
      <c r="C437" s="236">
        <f>แบบบันทึกแม่ข่าย!F160+แบบบันทึกแม่ข่าย!F165</f>
        <v>1160000</v>
      </c>
      <c r="D437" s="124" t="s">
        <v>1385</v>
      </c>
    </row>
    <row r="438" spans="1:4">
      <c r="A438" s="410" t="s">
        <v>664</v>
      </c>
      <c r="B438" s="411" t="s">
        <v>1070</v>
      </c>
      <c r="C438" s="244">
        <v>0</v>
      </c>
    </row>
    <row r="439" spans="1:4">
      <c r="A439" s="410" t="s">
        <v>665</v>
      </c>
      <c r="B439" s="411" t="s">
        <v>1071</v>
      </c>
      <c r="C439" s="244">
        <v>0</v>
      </c>
    </row>
    <row r="440" spans="1:4">
      <c r="A440" s="410" t="s">
        <v>666</v>
      </c>
      <c r="B440" s="411" t="s">
        <v>667</v>
      </c>
      <c r="C440" s="244">
        <v>0</v>
      </c>
    </row>
    <row r="441" spans="1:4">
      <c r="A441" s="410" t="s">
        <v>668</v>
      </c>
      <c r="B441" s="411" t="s">
        <v>669</v>
      </c>
      <c r="C441" s="244">
        <v>0</v>
      </c>
    </row>
    <row r="442" spans="1:4">
      <c r="A442" s="410" t="s">
        <v>670</v>
      </c>
      <c r="B442" s="411" t="s">
        <v>1602</v>
      </c>
      <c r="C442" s="236">
        <f>แบบบันทึกแม่ข่าย!F159</f>
        <v>9560296.879999999</v>
      </c>
      <c r="D442" s="124" t="s">
        <v>1077</v>
      </c>
    </row>
    <row r="443" spans="1:4">
      <c r="A443" s="410" t="s">
        <v>671</v>
      </c>
      <c r="B443" s="411" t="s">
        <v>1603</v>
      </c>
      <c r="C443" s="244">
        <v>0</v>
      </c>
    </row>
    <row r="444" spans="1:4">
      <c r="A444" s="410" t="s">
        <v>672</v>
      </c>
      <c r="B444" s="411" t="s">
        <v>1604</v>
      </c>
      <c r="C444" s="244">
        <v>0</v>
      </c>
    </row>
    <row r="445" spans="1:4">
      <c r="A445" s="410" t="s">
        <v>673</v>
      </c>
      <c r="B445" s="411" t="s">
        <v>1605</v>
      </c>
      <c r="C445" s="244">
        <v>0</v>
      </c>
    </row>
    <row r="446" spans="1:4">
      <c r="A446" s="410" t="s">
        <v>674</v>
      </c>
      <c r="B446" s="411" t="s">
        <v>1606</v>
      </c>
      <c r="C446" s="244">
        <v>0</v>
      </c>
    </row>
    <row r="447" spans="1:4">
      <c r="A447" s="410" t="s">
        <v>675</v>
      </c>
      <c r="B447" s="411" t="s">
        <v>676</v>
      </c>
      <c r="C447" s="244">
        <v>0</v>
      </c>
    </row>
    <row r="449" spans="2:3" ht="15">
      <c r="B449" s="377" t="s">
        <v>101</v>
      </c>
      <c r="C449" s="235">
        <f>SUM(C2:C172)</f>
        <v>349376002.39242423</v>
      </c>
    </row>
    <row r="450" spans="2:3" ht="15">
      <c r="B450" s="377" t="s">
        <v>684</v>
      </c>
      <c r="C450" s="236">
        <f>แบบบันทึกแม่ข่าย!F89</f>
        <v>349376002.39242423</v>
      </c>
    </row>
    <row r="451" spans="2:3" ht="15">
      <c r="B451" s="377" t="s">
        <v>1078</v>
      </c>
      <c r="C451" s="235">
        <f>C449-C450</f>
        <v>0</v>
      </c>
    </row>
    <row r="452" spans="2:3" ht="15">
      <c r="B452" s="377" t="s">
        <v>685</v>
      </c>
      <c r="C452" s="235">
        <f>SUM(C173:C447)</f>
        <v>367849020.19272727</v>
      </c>
    </row>
    <row r="453" spans="2:3" ht="15">
      <c r="B453" s="377" t="s">
        <v>686</v>
      </c>
      <c r="C453" s="236">
        <f>แบบบันทึกแม่ข่าย!F166</f>
        <v>367849020.19272721</v>
      </c>
    </row>
    <row r="454" spans="2:3" ht="15">
      <c r="B454" s="377" t="s">
        <v>1079</v>
      </c>
      <c r="C454" s="235">
        <f>C452-C453</f>
        <v>0</v>
      </c>
    </row>
    <row r="455" spans="2:3">
      <c r="C455" s="124"/>
    </row>
    <row r="456" spans="2:3">
      <c r="C456" s="244"/>
    </row>
  </sheetData>
  <autoFilter ref="A1:D608"/>
  <phoneticPr fontId="47" type="noConversion"/>
  <conditionalFormatting sqref="A447 A2:A58 A65:A394">
    <cfRule type="duplicateValues" dxfId="18" priority="1"/>
  </conditionalFormatting>
  <conditionalFormatting sqref="A395:A446">
    <cfRule type="duplicateValues" dxfId="17" priority="36"/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9"/>
  <sheetViews>
    <sheetView zoomScale="87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M27" sqref="M27"/>
    </sheetView>
  </sheetViews>
  <sheetFormatPr defaultRowHeight="14.25"/>
  <cols>
    <col min="2" max="2" width="42.375" bestFit="1" customWidth="1"/>
    <col min="3" max="3" width="11.375" bestFit="1" customWidth="1"/>
    <col min="4" max="4" width="16.25" customWidth="1"/>
    <col min="5" max="5" width="14.875" customWidth="1"/>
    <col min="6" max="6" width="16.625" customWidth="1"/>
    <col min="7" max="7" width="14.25" customWidth="1"/>
    <col min="8" max="8" width="16.375" customWidth="1"/>
  </cols>
  <sheetData>
    <row r="1" spans="1:9">
      <c r="A1" t="s">
        <v>1616</v>
      </c>
      <c r="E1" s="543" t="s">
        <v>708</v>
      </c>
      <c r="F1" s="543"/>
      <c r="G1" s="543"/>
      <c r="H1" s="543"/>
    </row>
    <row r="2" spans="1:9">
      <c r="A2" s="363" t="s">
        <v>0</v>
      </c>
      <c r="B2" s="363" t="s">
        <v>1</v>
      </c>
      <c r="C2" s="363" t="s">
        <v>706</v>
      </c>
      <c r="D2" s="364" t="s">
        <v>707</v>
      </c>
      <c r="E2" s="363" t="s">
        <v>709</v>
      </c>
      <c r="F2" s="363" t="s">
        <v>710</v>
      </c>
      <c r="G2" s="363" t="s">
        <v>711</v>
      </c>
      <c r="H2" s="363" t="s">
        <v>712</v>
      </c>
    </row>
    <row r="3" spans="1:9">
      <c r="A3" s="238">
        <v>1</v>
      </c>
      <c r="B3" s="46" t="s">
        <v>132</v>
      </c>
      <c r="C3" s="239">
        <f>ประมาณการรายได้!H4</f>
        <v>39735168.800000004</v>
      </c>
      <c r="D3" s="241" t="s">
        <v>150</v>
      </c>
      <c r="E3" s="241" t="s">
        <v>150</v>
      </c>
      <c r="F3" s="241" t="s">
        <v>150</v>
      </c>
      <c r="G3" s="241" t="s">
        <v>150</v>
      </c>
      <c r="H3" s="241" t="s">
        <v>150</v>
      </c>
    </row>
    <row r="4" spans="1:9">
      <c r="A4" s="238">
        <v>2</v>
      </c>
      <c r="B4" s="46" t="s">
        <v>50</v>
      </c>
      <c r="C4" s="239">
        <f>ประมาณการรายได้!H16</f>
        <v>10443890.390000002</v>
      </c>
      <c r="D4" s="242">
        <f>C4-ประมาณการรายจ่าย!H44</f>
        <v>2976999.9926000014</v>
      </c>
      <c r="E4" s="46">
        <f>$D4*25%</f>
        <v>744249.99815000035</v>
      </c>
      <c r="F4" s="46">
        <f t="shared" ref="F4:H9" si="0">$D4*25%</f>
        <v>744249.99815000035</v>
      </c>
      <c r="G4" s="46">
        <f t="shared" si="0"/>
        <v>744249.99815000035</v>
      </c>
      <c r="H4" s="46">
        <f t="shared" si="0"/>
        <v>744249.99815000035</v>
      </c>
      <c r="I4" t="s">
        <v>1273</v>
      </c>
    </row>
    <row r="5" spans="1:9">
      <c r="A5" s="238">
        <v>3</v>
      </c>
      <c r="B5" s="139" t="s">
        <v>1263</v>
      </c>
      <c r="C5" s="239">
        <f>ประมาณการรายได้!H17</f>
        <v>0</v>
      </c>
      <c r="D5" s="242">
        <f>C5</f>
        <v>0</v>
      </c>
      <c r="E5" s="46">
        <f>$D5*25%</f>
        <v>0</v>
      </c>
      <c r="F5" s="46">
        <f t="shared" si="0"/>
        <v>0</v>
      </c>
      <c r="G5" s="46">
        <f t="shared" si="0"/>
        <v>0</v>
      </c>
      <c r="H5" s="46">
        <f t="shared" si="0"/>
        <v>0</v>
      </c>
      <c r="I5" t="s">
        <v>1272</v>
      </c>
    </row>
    <row r="6" spans="1:9">
      <c r="A6" s="238">
        <v>4</v>
      </c>
      <c r="B6" s="11" t="s">
        <v>1258</v>
      </c>
      <c r="C6" s="239">
        <f>ประมาณการรายได้!H21</f>
        <v>1266526</v>
      </c>
      <c r="D6" s="242">
        <f>C6</f>
        <v>1266526</v>
      </c>
      <c r="E6" s="46">
        <f>$D6*25%</f>
        <v>316631.5</v>
      </c>
      <c r="F6" s="46">
        <f t="shared" si="0"/>
        <v>316631.5</v>
      </c>
      <c r="G6" s="46">
        <f t="shared" si="0"/>
        <v>316631.5</v>
      </c>
      <c r="H6" s="46">
        <f t="shared" si="0"/>
        <v>316631.5</v>
      </c>
      <c r="I6" t="s">
        <v>1273</v>
      </c>
    </row>
    <row r="7" spans="1:9">
      <c r="A7" s="238">
        <v>5</v>
      </c>
      <c r="B7" s="139" t="s">
        <v>1259</v>
      </c>
      <c r="C7" s="239">
        <f>ประมาณการรายได้!H22</f>
        <v>3518020.0000000005</v>
      </c>
      <c r="D7" s="242">
        <f>C7</f>
        <v>3518020.0000000005</v>
      </c>
      <c r="E7" s="46">
        <f>$D7*25%</f>
        <v>879505.00000000012</v>
      </c>
      <c r="F7" s="46">
        <f t="shared" si="0"/>
        <v>879505.00000000012</v>
      </c>
      <c r="G7" s="46">
        <f t="shared" si="0"/>
        <v>879505.00000000012</v>
      </c>
      <c r="H7" s="46">
        <f t="shared" si="0"/>
        <v>879505.00000000012</v>
      </c>
      <c r="I7" t="s">
        <v>1272</v>
      </c>
    </row>
    <row r="8" spans="1:9">
      <c r="A8" s="238">
        <v>6</v>
      </c>
      <c r="B8" s="139" t="s">
        <v>1260</v>
      </c>
      <c r="C8" s="239">
        <f>ประมาณการรายได้!H23</f>
        <v>0</v>
      </c>
      <c r="D8" s="241" t="s">
        <v>150</v>
      </c>
      <c r="E8" s="241" t="s">
        <v>150</v>
      </c>
      <c r="F8" s="241" t="s">
        <v>150</v>
      </c>
      <c r="G8" s="241" t="s">
        <v>150</v>
      </c>
      <c r="H8" s="241" t="s">
        <v>150</v>
      </c>
    </row>
    <row r="9" spans="1:9">
      <c r="A9" s="238">
        <v>7</v>
      </c>
      <c r="B9" s="139" t="s">
        <v>1261</v>
      </c>
      <c r="C9" s="239">
        <f>ประมาณการรายได้!H24</f>
        <v>0</v>
      </c>
      <c r="D9" s="242">
        <f>C9</f>
        <v>0</v>
      </c>
      <c r="E9" s="46">
        <f>$D9*25%</f>
        <v>0</v>
      </c>
      <c r="F9" s="46">
        <f t="shared" si="0"/>
        <v>0</v>
      </c>
      <c r="G9" s="46">
        <f t="shared" si="0"/>
        <v>0</v>
      </c>
      <c r="H9" s="46">
        <f t="shared" si="0"/>
        <v>0</v>
      </c>
      <c r="I9" t="s">
        <v>1272</v>
      </c>
    </row>
    <row r="10" spans="1:9">
      <c r="A10" s="238">
        <v>8</v>
      </c>
      <c r="B10" s="11" t="s">
        <v>1262</v>
      </c>
      <c r="C10" s="239">
        <f>ประมาณการรายได้!H25</f>
        <v>3351895</v>
      </c>
      <c r="D10" s="241" t="s">
        <v>150</v>
      </c>
      <c r="E10" s="241" t="s">
        <v>150</v>
      </c>
      <c r="F10" s="241" t="s">
        <v>150</v>
      </c>
      <c r="G10" s="241" t="s">
        <v>150</v>
      </c>
      <c r="H10" s="241" t="s">
        <v>150</v>
      </c>
    </row>
    <row r="11" spans="1:9">
      <c r="A11" s="238">
        <v>9</v>
      </c>
      <c r="B11" s="46" t="s">
        <v>704</v>
      </c>
      <c r="C11" s="239">
        <f>ประมาณการรายได้!H30</f>
        <v>2079280</v>
      </c>
      <c r="D11" s="242">
        <f>C11</f>
        <v>2079280</v>
      </c>
      <c r="E11" s="242">
        <f>D11</f>
        <v>2079280</v>
      </c>
      <c r="F11" s="241" t="s">
        <v>150</v>
      </c>
      <c r="G11" s="241" t="s">
        <v>150</v>
      </c>
      <c r="H11" s="241" t="s">
        <v>150</v>
      </c>
      <c r="I11" t="s">
        <v>713</v>
      </c>
    </row>
    <row r="12" spans="1:9">
      <c r="A12" s="238">
        <v>10</v>
      </c>
      <c r="B12" s="46" t="s">
        <v>705</v>
      </c>
      <c r="C12" s="239">
        <f>ประมาณการรายได้!H32</f>
        <v>1750080</v>
      </c>
      <c r="D12" s="242">
        <f>C12</f>
        <v>1750080</v>
      </c>
      <c r="E12" s="46">
        <f t="shared" ref="E12:H13" si="1">$D12*25%</f>
        <v>437520</v>
      </c>
      <c r="F12" s="46">
        <f t="shared" si="1"/>
        <v>437520</v>
      </c>
      <c r="G12" s="46">
        <f t="shared" si="1"/>
        <v>437520</v>
      </c>
      <c r="H12" s="46">
        <f t="shared" si="1"/>
        <v>437520</v>
      </c>
      <c r="I12" t="s">
        <v>1272</v>
      </c>
    </row>
    <row r="13" spans="1:9">
      <c r="A13" s="238">
        <v>11</v>
      </c>
      <c r="B13" s="11" t="s">
        <v>1266</v>
      </c>
      <c r="C13" s="239">
        <f>แบบบันทึกลูกข่าย!F45</f>
        <v>0</v>
      </c>
      <c r="D13" s="242">
        <f>C13</f>
        <v>0</v>
      </c>
      <c r="E13" s="46">
        <f t="shared" si="1"/>
        <v>0</v>
      </c>
      <c r="F13" s="46">
        <f t="shared" si="1"/>
        <v>0</v>
      </c>
      <c r="G13" s="46">
        <f t="shared" si="1"/>
        <v>0</v>
      </c>
      <c r="H13" s="46">
        <f t="shared" si="1"/>
        <v>0</v>
      </c>
      <c r="I13" t="s">
        <v>1271</v>
      </c>
    </row>
    <row r="14" spans="1:9">
      <c r="A14" s="238">
        <v>12</v>
      </c>
      <c r="B14" s="11" t="s">
        <v>1267</v>
      </c>
      <c r="C14" s="239">
        <f>แบบบันทึกลูกข่าย!F46</f>
        <v>0</v>
      </c>
      <c r="D14" s="241" t="s">
        <v>150</v>
      </c>
      <c r="E14" s="241" t="s">
        <v>150</v>
      </c>
      <c r="F14" s="241" t="s">
        <v>150</v>
      </c>
      <c r="G14" s="241" t="s">
        <v>150</v>
      </c>
      <c r="H14" s="241" t="s">
        <v>150</v>
      </c>
      <c r="I14" t="s">
        <v>1270</v>
      </c>
    </row>
    <row r="15" spans="1:9">
      <c r="A15" s="238">
        <v>13</v>
      </c>
      <c r="B15" s="11" t="s">
        <v>1268</v>
      </c>
      <c r="C15" s="239">
        <f>แบบบันทึกลูกข่าย!F47</f>
        <v>0</v>
      </c>
      <c r="D15" s="241" t="s">
        <v>150</v>
      </c>
      <c r="E15" s="241" t="s">
        <v>150</v>
      </c>
      <c r="F15" s="241" t="s">
        <v>150</v>
      </c>
      <c r="G15" s="241" t="s">
        <v>150</v>
      </c>
      <c r="H15" s="241" t="s">
        <v>150</v>
      </c>
      <c r="I15" t="s">
        <v>1270</v>
      </c>
    </row>
    <row r="16" spans="1:9">
      <c r="A16" s="238">
        <v>14</v>
      </c>
      <c r="B16" s="46" t="s">
        <v>156</v>
      </c>
      <c r="C16" s="239">
        <f>ประมาณการรายได้!H39</f>
        <v>0</v>
      </c>
      <c r="D16" s="241" t="s">
        <v>150</v>
      </c>
      <c r="E16" s="241" t="s">
        <v>150</v>
      </c>
      <c r="F16" s="241" t="s">
        <v>150</v>
      </c>
      <c r="G16" s="241" t="s">
        <v>150</v>
      </c>
      <c r="H16" s="241" t="s">
        <v>150</v>
      </c>
      <c r="I16" t="s">
        <v>1270</v>
      </c>
    </row>
    <row r="17" spans="1:9">
      <c r="A17" s="238">
        <v>15</v>
      </c>
      <c r="B17" s="46" t="s">
        <v>1269</v>
      </c>
      <c r="C17" s="239">
        <f>ประมาณการรายได้!H40</f>
        <v>0</v>
      </c>
      <c r="D17" s="241" t="s">
        <v>150</v>
      </c>
      <c r="E17" s="241" t="s">
        <v>150</v>
      </c>
      <c r="F17" s="241" t="s">
        <v>150</v>
      </c>
      <c r="G17" s="241" t="s">
        <v>150</v>
      </c>
      <c r="H17" s="241" t="s">
        <v>150</v>
      </c>
      <c r="I17" t="s">
        <v>1270</v>
      </c>
    </row>
    <row r="18" spans="1:9">
      <c r="A18" s="238">
        <v>16</v>
      </c>
      <c r="B18" s="46" t="s">
        <v>67</v>
      </c>
      <c r="C18" s="239">
        <f>ประมาณการรายได้!H44</f>
        <v>1018000</v>
      </c>
      <c r="D18" s="241" t="s">
        <v>150</v>
      </c>
      <c r="E18" s="241" t="s">
        <v>150</v>
      </c>
      <c r="F18" s="241" t="s">
        <v>150</v>
      </c>
      <c r="G18" s="241" t="s">
        <v>150</v>
      </c>
      <c r="H18" s="241" t="s">
        <v>150</v>
      </c>
    </row>
    <row r="19" spans="1:9">
      <c r="A19" s="238">
        <v>17</v>
      </c>
      <c r="B19" s="46" t="s">
        <v>143</v>
      </c>
      <c r="C19" s="239">
        <f>ประมาณการรายได้!H54</f>
        <v>9407391.879999999</v>
      </c>
      <c r="D19" s="241" t="s">
        <v>150</v>
      </c>
      <c r="E19" s="241" t="s">
        <v>150</v>
      </c>
      <c r="F19" s="241" t="s">
        <v>150</v>
      </c>
      <c r="G19" s="241" t="s">
        <v>150</v>
      </c>
      <c r="H19" s="241" t="s">
        <v>150</v>
      </c>
    </row>
    <row r="20" spans="1:9">
      <c r="A20" s="46"/>
      <c r="B20" s="240" t="s">
        <v>141</v>
      </c>
      <c r="C20" s="239">
        <f>SUM(C3:C19)</f>
        <v>72570252.070000008</v>
      </c>
      <c r="D20" s="242">
        <f>SUM(D4:D9,D11:D16)</f>
        <v>11590905.992600001</v>
      </c>
      <c r="E20" s="243">
        <f>SUM(E4:E9,E11:E16)</f>
        <v>4457186.4981500003</v>
      </c>
      <c r="F20" s="243">
        <f>SUM(F4:F9,F11:F16)</f>
        <v>2377906.4981500003</v>
      </c>
      <c r="G20" s="243">
        <f>SUM(G4:G9,G11:G16)</f>
        <v>2377906.4981500003</v>
      </c>
      <c r="H20" s="243">
        <f>SUM(H4:H9,H11:H16)</f>
        <v>2377906.4981500003</v>
      </c>
    </row>
    <row r="21" spans="1:9">
      <c r="B21" s="237"/>
    </row>
    <row r="22" spans="1:9">
      <c r="B22" s="340" t="s">
        <v>1275</v>
      </c>
    </row>
    <row r="23" spans="1:9">
      <c r="B23" t="s">
        <v>1280</v>
      </c>
      <c r="D23" s="366">
        <f>SUM(D26:D29)</f>
        <v>19057796.390000001</v>
      </c>
    </row>
    <row r="25" spans="1:9">
      <c r="B25" s="340" t="s">
        <v>1274</v>
      </c>
    </row>
    <row r="26" spans="1:9">
      <c r="B26" t="s">
        <v>1276</v>
      </c>
      <c r="D26" s="367">
        <f>D11</f>
        <v>2079280</v>
      </c>
      <c r="E26" t="s">
        <v>1281</v>
      </c>
    </row>
    <row r="27" spans="1:9">
      <c r="B27" t="s">
        <v>1277</v>
      </c>
      <c r="D27" s="367">
        <f>ประมาณการรายจ่าย!H44</f>
        <v>7466890.3974000011</v>
      </c>
      <c r="E27" t="s">
        <v>1282</v>
      </c>
    </row>
    <row r="28" spans="1:9">
      <c r="B28" s="365" t="s">
        <v>1278</v>
      </c>
      <c r="C28" s="365"/>
      <c r="D28" s="544">
        <f>D20-D11</f>
        <v>9511625.9926000014</v>
      </c>
      <c r="E28" s="545" t="s">
        <v>1283</v>
      </c>
      <c r="F28" s="545"/>
    </row>
    <row r="29" spans="1:9">
      <c r="B29" s="365" t="s">
        <v>1279</v>
      </c>
      <c r="C29" s="365"/>
      <c r="D29" s="544"/>
      <c r="E29" s="545"/>
      <c r="F29" s="545"/>
    </row>
  </sheetData>
  <mergeCells count="3">
    <mergeCell ref="E1:H1"/>
    <mergeCell ref="D28:D29"/>
    <mergeCell ref="E28:F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75"/>
  <sheetViews>
    <sheetView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4" sqref="D4"/>
    </sheetView>
  </sheetViews>
  <sheetFormatPr defaultRowHeight="14.25"/>
  <cols>
    <col min="1" max="1" width="5.375" bestFit="1" customWidth="1"/>
    <col min="2" max="2" width="33.875" bestFit="1" customWidth="1"/>
    <col min="3" max="3" width="15.5" bestFit="1" customWidth="1"/>
    <col min="4" max="4" width="19.375" bestFit="1" customWidth="1"/>
    <col min="5" max="6" width="15.5" bestFit="1" customWidth="1"/>
    <col min="7" max="7" width="11.75" bestFit="1" customWidth="1"/>
    <col min="8" max="8" width="17.375" customWidth="1"/>
    <col min="9" max="9" width="19.625" customWidth="1"/>
    <col min="10" max="10" width="22.375" bestFit="1" customWidth="1"/>
    <col min="11" max="11" width="10.75" bestFit="1" customWidth="1"/>
    <col min="13" max="13" width="33.625" bestFit="1" customWidth="1"/>
  </cols>
  <sheetData>
    <row r="1" spans="1:11">
      <c r="A1" s="249" t="s">
        <v>0</v>
      </c>
      <c r="B1" s="249" t="s">
        <v>1</v>
      </c>
      <c r="C1" s="249" t="s">
        <v>727</v>
      </c>
      <c r="D1" s="337"/>
      <c r="E1" s="337"/>
    </row>
    <row r="2" spans="1:11">
      <c r="A2" s="46" t="s">
        <v>728</v>
      </c>
      <c r="B2" s="46" t="s">
        <v>729</v>
      </c>
      <c r="C2" s="343">
        <f>[2]BalancSheet!C21</f>
        <v>4431572.3669697009</v>
      </c>
      <c r="D2" s="338"/>
      <c r="E2" s="338"/>
    </row>
    <row r="3" spans="1:11">
      <c r="A3" s="46" t="s">
        <v>730</v>
      </c>
      <c r="B3" s="46" t="s">
        <v>1617</v>
      </c>
      <c r="C3" s="250">
        <v>169849114.13</v>
      </c>
      <c r="D3" s="339"/>
      <c r="E3" s="339"/>
      <c r="F3" t="s">
        <v>731</v>
      </c>
    </row>
    <row r="4" spans="1:11">
      <c r="A4" s="46" t="s">
        <v>732</v>
      </c>
      <c r="B4" s="46" t="s">
        <v>1618</v>
      </c>
      <c r="C4" s="250">
        <v>102755873.94</v>
      </c>
      <c r="D4" s="339"/>
      <c r="E4" s="339"/>
      <c r="F4" t="s">
        <v>731</v>
      </c>
    </row>
    <row r="5" spans="1:11">
      <c r="A5" s="46" t="s">
        <v>733</v>
      </c>
      <c r="B5" s="46" t="s">
        <v>1619</v>
      </c>
      <c r="C5" s="250">
        <v>35035810.200000003</v>
      </c>
      <c r="D5" s="339"/>
      <c r="E5" s="339"/>
      <c r="F5" t="s">
        <v>731</v>
      </c>
    </row>
    <row r="6" spans="1:11">
      <c r="A6" s="252">
        <v>2</v>
      </c>
      <c r="B6" s="252" t="s">
        <v>734</v>
      </c>
      <c r="C6" s="341" t="s">
        <v>1084</v>
      </c>
      <c r="D6" s="340" t="s">
        <v>1088</v>
      </c>
      <c r="E6" s="340" t="s">
        <v>1085</v>
      </c>
    </row>
    <row r="7" spans="1:11">
      <c r="A7" s="46"/>
      <c r="B7" s="46" t="s">
        <v>735</v>
      </c>
      <c r="C7" s="248">
        <v>5948756.4000000004</v>
      </c>
      <c r="D7" s="239">
        <f>[2]ประมาณการรายจ่าย!J45</f>
        <v>45918777.917400002</v>
      </c>
      <c r="E7" s="239">
        <v>41170327.350000001</v>
      </c>
      <c r="F7" t="s">
        <v>731</v>
      </c>
    </row>
    <row r="8" spans="1:11">
      <c r="A8" s="46"/>
      <c r="B8" s="46" t="s">
        <v>736</v>
      </c>
      <c r="C8" s="248">
        <v>3805815.85</v>
      </c>
      <c r="D8" s="239">
        <f>[2]ประมาณการรายจ่าย!J46</f>
        <v>26736409.275454499</v>
      </c>
      <c r="E8" s="239">
        <f>19106736.41+4914800+1786288.1</f>
        <v>25807824.510000002</v>
      </c>
      <c r="F8" t="s">
        <v>731</v>
      </c>
    </row>
    <row r="9" spans="1:11">
      <c r="A9" s="46"/>
      <c r="B9" s="46" t="s">
        <v>1100</v>
      </c>
      <c r="C9" s="248">
        <v>394882.99</v>
      </c>
      <c r="D9" s="239">
        <f>[2]ประมาณการรายจ่าย!J47</f>
        <v>7550648</v>
      </c>
      <c r="E9" s="239">
        <v>17852384</v>
      </c>
      <c r="F9" t="s">
        <v>731</v>
      </c>
      <c r="H9" s="237"/>
      <c r="I9" s="237"/>
    </row>
    <row r="10" spans="1:11">
      <c r="A10" s="46"/>
      <c r="B10" s="46" t="s">
        <v>43</v>
      </c>
      <c r="C10" s="248">
        <v>428131.5</v>
      </c>
      <c r="D10" s="239">
        <f>[2]ประมาณการรายจ่าย!J48</f>
        <v>2500000</v>
      </c>
      <c r="E10" s="239">
        <v>3150000</v>
      </c>
      <c r="F10" t="s">
        <v>731</v>
      </c>
    </row>
    <row r="11" spans="1:11">
      <c r="A11" s="252">
        <v>3</v>
      </c>
      <c r="B11" s="252" t="s">
        <v>737</v>
      </c>
      <c r="C11" s="342" t="s">
        <v>1084</v>
      </c>
      <c r="D11" s="340" t="s">
        <v>1088</v>
      </c>
      <c r="E11" s="340" t="s">
        <v>1085</v>
      </c>
    </row>
    <row r="12" spans="1:11">
      <c r="A12" s="46"/>
      <c r="B12" s="46" t="s">
        <v>476</v>
      </c>
      <c r="C12" s="248">
        <v>21911.62</v>
      </c>
      <c r="D12" s="239">
        <f>[2]แบบบันทึกแม่ข่าย!F131</f>
        <v>1146356.2</v>
      </c>
      <c r="E12" s="239">
        <v>1146356.2</v>
      </c>
      <c r="F12" t="s">
        <v>731</v>
      </c>
    </row>
    <row r="13" spans="1:11">
      <c r="A13" s="46"/>
      <c r="B13" s="46" t="s">
        <v>477</v>
      </c>
      <c r="C13" s="248"/>
      <c r="D13" s="239">
        <f>[2]แบบบันทึกแม่ข่าย!F132</f>
        <v>24235.200000000001</v>
      </c>
      <c r="E13" s="239">
        <v>24235.200000000001</v>
      </c>
      <c r="F13" t="s">
        <v>731</v>
      </c>
      <c r="K13" s="237"/>
    </row>
    <row r="14" spans="1:11">
      <c r="A14" s="46"/>
      <c r="B14" s="46" t="s">
        <v>478</v>
      </c>
      <c r="C14" s="248"/>
      <c r="D14" s="239">
        <f>[2]แบบบันทึกแม่ข่าย!F133</f>
        <v>2051083</v>
      </c>
      <c r="E14" s="239">
        <v>2051083</v>
      </c>
      <c r="F14" t="s">
        <v>731</v>
      </c>
    </row>
    <row r="15" spans="1:11">
      <c r="A15" s="46"/>
      <c r="B15" s="46" t="s">
        <v>479</v>
      </c>
      <c r="C15" s="248"/>
      <c r="D15" s="239">
        <f>[2]แบบบันทึกแม่ข่าย!F134</f>
        <v>371126.8</v>
      </c>
      <c r="E15" s="239">
        <v>371126.8</v>
      </c>
      <c r="F15" t="s">
        <v>731</v>
      </c>
    </row>
    <row r="16" spans="1:11">
      <c r="A16" s="46"/>
      <c r="B16" s="46" t="s">
        <v>480</v>
      </c>
      <c r="C16" s="248"/>
      <c r="D16" s="239">
        <f>[2]แบบบันทึกแม่ข่าย!F135</f>
        <v>159678.20000000001</v>
      </c>
      <c r="E16" s="239">
        <v>159678.20000000001</v>
      </c>
      <c r="F16" t="s">
        <v>731</v>
      </c>
    </row>
    <row r="17" spans="1:13">
      <c r="A17" s="46"/>
      <c r="B17" s="46" t="s">
        <v>481</v>
      </c>
      <c r="C17" s="248">
        <v>66858</v>
      </c>
      <c r="D17" s="239">
        <f>[2]แบบบันทึกแม่ข่าย!F136</f>
        <v>449376.4</v>
      </c>
      <c r="E17" s="239">
        <v>449376.4</v>
      </c>
      <c r="F17" t="s">
        <v>731</v>
      </c>
    </row>
    <row r="18" spans="1:13">
      <c r="A18" s="46"/>
      <c r="B18" s="46" t="s">
        <v>482</v>
      </c>
      <c r="C18" s="248">
        <v>52521.88</v>
      </c>
      <c r="D18" s="239">
        <f>[2]แบบบันทึกแม่ข่าย!F137</f>
        <v>2753042.05</v>
      </c>
      <c r="E18" s="239">
        <v>2753042.05</v>
      </c>
      <c r="F18" t="s">
        <v>731</v>
      </c>
    </row>
    <row r="19" spans="1:13">
      <c r="A19" s="46"/>
      <c r="B19" s="46" t="s">
        <v>484</v>
      </c>
      <c r="C19" s="248">
        <v>720</v>
      </c>
      <c r="D19" s="239">
        <f>[2]แบบบันทึกแม่ข่าย!F138</f>
        <v>3600000</v>
      </c>
      <c r="E19" s="239">
        <v>3600000</v>
      </c>
      <c r="F19" t="s">
        <v>731</v>
      </c>
    </row>
    <row r="20" spans="1:13">
      <c r="A20" s="46"/>
      <c r="B20" s="46" t="s">
        <v>486</v>
      </c>
      <c r="C20" s="248"/>
      <c r="D20" s="239">
        <f>[2]แบบบันทึกแม่ข่าย!F139</f>
        <v>2500000</v>
      </c>
      <c r="E20" s="239">
        <v>2500000</v>
      </c>
      <c r="F20" t="s">
        <v>731</v>
      </c>
    </row>
    <row r="21" spans="1:13">
      <c r="A21" s="46"/>
      <c r="B21" s="46" t="s">
        <v>487</v>
      </c>
      <c r="C21" s="248"/>
      <c r="D21" s="239">
        <f>[2]แบบบันทึกแม่ข่าย!F140</f>
        <v>247481</v>
      </c>
      <c r="E21" s="239">
        <v>247481</v>
      </c>
      <c r="F21" t="s">
        <v>731</v>
      </c>
    </row>
    <row r="22" spans="1:13">
      <c r="A22" s="46"/>
      <c r="B22" s="46" t="s">
        <v>488</v>
      </c>
      <c r="C22" s="248"/>
      <c r="D22" s="239">
        <f>[2]แบบบันทึกแม่ข่าย!F141</f>
        <v>162090</v>
      </c>
      <c r="E22" s="239">
        <v>162090</v>
      </c>
      <c r="F22" t="s">
        <v>731</v>
      </c>
    </row>
    <row r="23" spans="1:13">
      <c r="A23" s="46"/>
      <c r="B23" s="46" t="s">
        <v>1397</v>
      </c>
      <c r="C23" s="248"/>
      <c r="D23" s="239">
        <f>[2]แบบบันทึกแม่ข่าย!F142</f>
        <v>1041555.46</v>
      </c>
      <c r="E23" s="239">
        <v>1041555.46</v>
      </c>
      <c r="F23" t="s">
        <v>731</v>
      </c>
    </row>
    <row r="24" spans="1:13">
      <c r="A24" s="252">
        <v>4</v>
      </c>
      <c r="B24" s="252" t="s">
        <v>738</v>
      </c>
      <c r="C24" s="252" t="s">
        <v>1081</v>
      </c>
      <c r="D24" s="252" t="s">
        <v>1082</v>
      </c>
      <c r="E24" s="252" t="s">
        <v>1083</v>
      </c>
      <c r="F24" s="342" t="s">
        <v>1620</v>
      </c>
    </row>
    <row r="25" spans="1:13">
      <c r="A25" s="46"/>
      <c r="B25" s="424" t="s">
        <v>1089</v>
      </c>
      <c r="C25" s="425">
        <f t="shared" ref="C25" si="0">SUM(C26:C34)</f>
        <v>24852837.410000004</v>
      </c>
      <c r="D25" s="425">
        <f>SUM(D26:D34)</f>
        <v>121255503.34</v>
      </c>
      <c r="E25" s="425">
        <f>SUM(E26:E34)</f>
        <v>121857240.08200002</v>
      </c>
      <c r="F25" s="426">
        <f>C25+D25-E25</f>
        <v>24251100.667999983</v>
      </c>
    </row>
    <row r="26" spans="1:13">
      <c r="A26" s="46"/>
      <c r="B26" s="46" t="s">
        <v>739</v>
      </c>
      <c r="C26" s="248">
        <v>9539098.6500000004</v>
      </c>
      <c r="D26" s="239">
        <f>E7</f>
        <v>41170327.350000001</v>
      </c>
      <c r="E26" s="239">
        <v>42475360.530000001</v>
      </c>
      <c r="F26" s="237">
        <f t="shared" ref="F26:F33" si="1">C26+D26-E26</f>
        <v>8234065.4699999988</v>
      </c>
      <c r="H26" s="367"/>
      <c r="I26" s="366"/>
    </row>
    <row r="27" spans="1:13">
      <c r="A27" s="46"/>
      <c r="B27" s="46" t="s">
        <v>740</v>
      </c>
      <c r="C27" s="248">
        <v>5104176.51</v>
      </c>
      <c r="D27" s="239">
        <f t="shared" ref="D27:D29" si="2">E8</f>
        <v>25807824.510000002</v>
      </c>
      <c r="E27" s="239">
        <v>25750436.118000001</v>
      </c>
      <c r="F27" s="237">
        <f t="shared" si="1"/>
        <v>5161564.9020000026</v>
      </c>
      <c r="H27" s="367"/>
      <c r="I27" s="366"/>
    </row>
    <row r="28" spans="1:13">
      <c r="A28" s="46"/>
      <c r="B28" s="46" t="s">
        <v>741</v>
      </c>
      <c r="C28" s="248">
        <v>2754431.75</v>
      </c>
      <c r="D28" s="239">
        <f t="shared" si="2"/>
        <v>17852384</v>
      </c>
      <c r="E28" s="239">
        <v>17036338.949999999</v>
      </c>
      <c r="F28" s="237">
        <f t="shared" si="1"/>
        <v>3570476.8000000007</v>
      </c>
      <c r="H28" s="367"/>
      <c r="I28" s="366"/>
      <c r="J28" t="s">
        <v>1398</v>
      </c>
      <c r="M28" t="s">
        <v>1423</v>
      </c>
    </row>
    <row r="29" spans="1:13">
      <c r="A29" s="46"/>
      <c r="B29" s="46" t="s">
        <v>1391</v>
      </c>
      <c r="C29" s="248">
        <v>704219.26</v>
      </c>
      <c r="D29" s="239">
        <f t="shared" si="2"/>
        <v>3150000</v>
      </c>
      <c r="E29" s="239">
        <v>3224219.26</v>
      </c>
      <c r="F29" s="237">
        <f t="shared" si="1"/>
        <v>630000</v>
      </c>
      <c r="H29" s="367"/>
      <c r="I29" s="366"/>
      <c r="J29" s="392" t="s">
        <v>1399</v>
      </c>
      <c r="K29" s="392">
        <v>7200000</v>
      </c>
      <c r="M29" t="s">
        <v>1424</v>
      </c>
    </row>
    <row r="30" spans="1:13">
      <c r="A30" s="46"/>
      <c r="B30" s="46" t="s">
        <v>742</v>
      </c>
      <c r="C30" s="248">
        <v>131169.29999999999</v>
      </c>
      <c r="D30" s="239">
        <f>[2]ประมาณการรายจ่าย!F54</f>
        <v>7065894</v>
      </c>
      <c r="E30" s="239">
        <v>5783884.5</v>
      </c>
      <c r="F30" s="237">
        <f t="shared" si="1"/>
        <v>1413178.7999999998</v>
      </c>
      <c r="H30" s="367"/>
      <c r="I30" s="366"/>
      <c r="J30" s="392" t="s">
        <v>1400</v>
      </c>
      <c r="K30" s="392">
        <v>2050000</v>
      </c>
      <c r="M30" t="s">
        <v>1425</v>
      </c>
    </row>
    <row r="31" spans="1:13">
      <c r="A31" s="46"/>
      <c r="B31" s="46" t="s">
        <v>743</v>
      </c>
      <c r="C31" s="248"/>
      <c r="D31" s="46"/>
      <c r="E31" s="239">
        <v>0</v>
      </c>
      <c r="F31" s="237">
        <f t="shared" si="1"/>
        <v>0</v>
      </c>
      <c r="H31" s="367"/>
      <c r="I31" s="366"/>
      <c r="J31" s="392" t="s">
        <v>1401</v>
      </c>
      <c r="K31" s="392">
        <v>9700000</v>
      </c>
      <c r="M31" t="s">
        <v>1426</v>
      </c>
    </row>
    <row r="32" spans="1:13">
      <c r="A32" s="46"/>
      <c r="B32" s="46" t="s">
        <v>744</v>
      </c>
      <c r="C32" s="248">
        <v>3152202</v>
      </c>
      <c r="D32" s="239">
        <f>[2]ประมาณการรายได้!F30</f>
        <v>5299604.63</v>
      </c>
      <c r="E32" s="239">
        <v>7391885.7039999999</v>
      </c>
      <c r="F32" s="237">
        <f t="shared" si="1"/>
        <v>1059920.925999999</v>
      </c>
      <c r="H32" s="367"/>
      <c r="I32" s="366"/>
      <c r="J32" s="392" t="s">
        <v>1402</v>
      </c>
      <c r="K32" s="392">
        <v>7450000</v>
      </c>
      <c r="M32" t="s">
        <v>1427</v>
      </c>
    </row>
    <row r="33" spans="1:13">
      <c r="A33" s="46"/>
      <c r="B33" s="46" t="s">
        <v>1392</v>
      </c>
      <c r="C33" s="248">
        <v>1710751.32</v>
      </c>
      <c r="D33" s="239">
        <f>[2]ประมาณการรายจ่าย!F39</f>
        <v>13464468.850000001</v>
      </c>
      <c r="E33" s="239">
        <v>12482326.4</v>
      </c>
      <c r="F33" s="237">
        <f t="shared" si="1"/>
        <v>2692893.7700000014</v>
      </c>
      <c r="H33" s="367"/>
      <c r="I33" s="366"/>
      <c r="J33" s="392" t="s">
        <v>1403</v>
      </c>
      <c r="K33" s="392">
        <v>1400000</v>
      </c>
      <c r="M33" t="s">
        <v>1428</v>
      </c>
    </row>
    <row r="34" spans="1:13">
      <c r="A34" s="46"/>
      <c r="B34" s="46" t="s">
        <v>745</v>
      </c>
      <c r="C34" s="248">
        <v>1756788.62</v>
      </c>
      <c r="D34" s="239">
        <f>[2]ประมาณการรายจ่าย!F34</f>
        <v>7445000</v>
      </c>
      <c r="E34" s="239">
        <v>7712788.6200000001</v>
      </c>
      <c r="F34" s="237">
        <f>C34+D34-E34</f>
        <v>1489000.0000000009</v>
      </c>
      <c r="H34" s="367"/>
      <c r="I34" s="366"/>
      <c r="J34" s="392" t="s">
        <v>1404</v>
      </c>
      <c r="K34" s="392">
        <v>2400000</v>
      </c>
      <c r="M34" t="s">
        <v>1429</v>
      </c>
    </row>
    <row r="35" spans="1:13">
      <c r="A35" s="252">
        <v>5</v>
      </c>
      <c r="B35" s="252" t="s">
        <v>746</v>
      </c>
      <c r="C35" s="252" t="s">
        <v>1090</v>
      </c>
      <c r="D35" s="252" t="s">
        <v>1091</v>
      </c>
      <c r="E35" s="252" t="s">
        <v>1621</v>
      </c>
      <c r="F35" s="252" t="s">
        <v>1092</v>
      </c>
      <c r="H35" s="244"/>
      <c r="I35" s="366"/>
      <c r="J35" s="392" t="s">
        <v>1405</v>
      </c>
      <c r="K35" s="392">
        <v>5350000</v>
      </c>
      <c r="M35" t="s">
        <v>1430</v>
      </c>
    </row>
    <row r="36" spans="1:13">
      <c r="A36" s="46"/>
      <c r="B36" s="46" t="s">
        <v>747</v>
      </c>
      <c r="C36" s="46"/>
      <c r="D36" s="253">
        <f>[2]ประมาณการรายได้!J16+[2]ประมาณการรายได้!J19+[2]ประมาณการรายได้!J26</f>
        <v>160457843.01000002</v>
      </c>
      <c r="E36" s="253"/>
      <c r="F36" s="244">
        <f>C36+D36-E36</f>
        <v>160457843.01000002</v>
      </c>
      <c r="J36" s="392" t="s">
        <v>1406</v>
      </c>
      <c r="K36" s="392">
        <v>3500000</v>
      </c>
      <c r="M36" t="s">
        <v>1431</v>
      </c>
    </row>
    <row r="37" spans="1:13">
      <c r="A37" s="46"/>
      <c r="B37" s="46" t="s">
        <v>1393</v>
      </c>
      <c r="C37" s="46"/>
      <c r="D37" s="248">
        <f>[2]แบบบันทึกแม่ข่าย!F59</f>
        <v>456000</v>
      </c>
      <c r="E37" s="253"/>
      <c r="F37" s="244">
        <f t="shared" ref="F37:F42" si="3">C37+D37-E37</f>
        <v>456000</v>
      </c>
      <c r="J37" s="392" t="s">
        <v>1407</v>
      </c>
      <c r="K37" s="392">
        <v>2150000</v>
      </c>
      <c r="M37" t="s">
        <v>1432</v>
      </c>
    </row>
    <row r="38" spans="1:13">
      <c r="A38" s="46"/>
      <c r="B38" s="46" t="s">
        <v>751</v>
      </c>
      <c r="C38" s="46"/>
      <c r="D38" s="248">
        <f>[2]แบบบันทึกแม่ข่าย!F65</f>
        <v>5018130.76</v>
      </c>
      <c r="E38" s="253"/>
      <c r="F38" s="244">
        <f t="shared" si="3"/>
        <v>5018130.76</v>
      </c>
      <c r="J38" s="392" t="s">
        <v>1408</v>
      </c>
      <c r="K38" s="392">
        <v>9750000</v>
      </c>
      <c r="M38" t="s">
        <v>1433</v>
      </c>
    </row>
    <row r="39" spans="1:13">
      <c r="A39" s="46"/>
      <c r="B39" s="46" t="s">
        <v>749</v>
      </c>
      <c r="C39" s="46"/>
      <c r="D39" s="248">
        <f>[2]ประมาณการรายได้!F46</f>
        <v>19716546.00030303</v>
      </c>
      <c r="E39" s="239"/>
      <c r="F39" s="244">
        <f t="shared" si="3"/>
        <v>19716546.00030303</v>
      </c>
      <c r="J39" s="392" t="s">
        <v>1409</v>
      </c>
      <c r="K39" s="392">
        <v>2750000</v>
      </c>
      <c r="M39" t="s">
        <v>1434</v>
      </c>
    </row>
    <row r="40" spans="1:13">
      <c r="A40" s="46"/>
      <c r="B40" s="46" t="s">
        <v>748</v>
      </c>
      <c r="C40" s="46"/>
      <c r="D40" s="248">
        <f>[2]ประมาณการรายได้!F48</f>
        <v>9913236.5454545487</v>
      </c>
      <c r="E40" s="239"/>
      <c r="F40" s="244">
        <f t="shared" si="3"/>
        <v>9913236.5454545487</v>
      </c>
      <c r="J40" s="392" t="s">
        <v>1410</v>
      </c>
      <c r="K40" s="392">
        <v>3400000</v>
      </c>
      <c r="M40" t="s">
        <v>1435</v>
      </c>
    </row>
    <row r="41" spans="1:13">
      <c r="A41" s="46"/>
      <c r="B41" s="46" t="s">
        <v>750</v>
      </c>
      <c r="C41" s="46"/>
      <c r="D41" s="248">
        <f>[2]ประมาณการรายได้!F50</f>
        <v>120000</v>
      </c>
      <c r="E41" s="239"/>
      <c r="F41" s="244">
        <f t="shared" si="3"/>
        <v>120000</v>
      </c>
      <c r="J41" s="392" t="s">
        <v>1411</v>
      </c>
      <c r="K41" s="392">
        <v>3200000</v>
      </c>
      <c r="M41" t="s">
        <v>1436</v>
      </c>
    </row>
    <row r="42" spans="1:13">
      <c r="A42" s="46"/>
      <c r="B42" s="46" t="s">
        <v>752</v>
      </c>
      <c r="C42" s="46"/>
      <c r="D42" s="248">
        <f>[2]แบบบันทึกแม่ข่าย!F71+[2]แบบบันทึกแม่ข่าย!F77+[2]แบบบันทึกแม่ข่าย!F80</f>
        <v>19538679.59272727</v>
      </c>
      <c r="E42" s="253"/>
      <c r="F42" s="244">
        <f t="shared" si="3"/>
        <v>19538679.59272727</v>
      </c>
      <c r="J42" s="392" t="s">
        <v>1412</v>
      </c>
      <c r="K42" s="392">
        <v>6800000</v>
      </c>
      <c r="M42" t="s">
        <v>1437</v>
      </c>
    </row>
    <row r="43" spans="1:13">
      <c r="A43" s="252">
        <v>6</v>
      </c>
      <c r="B43" s="252" t="s">
        <v>753</v>
      </c>
      <c r="C43" s="252"/>
      <c r="D43" s="340"/>
      <c r="E43" s="340"/>
      <c r="J43" s="392" t="s">
        <v>1394</v>
      </c>
      <c r="K43" s="392">
        <v>1750000</v>
      </c>
      <c r="M43" t="s">
        <v>1438</v>
      </c>
    </row>
    <row r="44" spans="1:13">
      <c r="A44" s="46"/>
      <c r="B44" s="46" t="s">
        <v>754</v>
      </c>
      <c r="C44" s="239">
        <f>C2*20%</f>
        <v>886314.47339394025</v>
      </c>
      <c r="D44" s="344"/>
      <c r="E44" s="344"/>
      <c r="J44" s="392" t="s">
        <v>1413</v>
      </c>
      <c r="K44" s="392">
        <v>2300000</v>
      </c>
      <c r="M44" t="s">
        <v>1439</v>
      </c>
    </row>
    <row r="45" spans="1:13">
      <c r="A45" s="46"/>
      <c r="B45" s="46" t="s">
        <v>755</v>
      </c>
      <c r="C45" s="239">
        <f>[2]ประมาณการรายได้!F30</f>
        <v>5299604.63</v>
      </c>
      <c r="D45" s="344"/>
      <c r="E45" s="344"/>
      <c r="J45" s="392" t="s">
        <v>1414</v>
      </c>
      <c r="K45" s="392">
        <v>6650000</v>
      </c>
      <c r="M45" t="s">
        <v>1440</v>
      </c>
    </row>
    <row r="46" spans="1:13">
      <c r="A46" s="46"/>
      <c r="B46" s="46" t="s">
        <v>756</v>
      </c>
      <c r="C46" s="253">
        <f>[2]แบบบันทึกแม่ข่าย!F15</f>
        <v>0</v>
      </c>
      <c r="D46" s="345"/>
      <c r="E46" s="345"/>
      <c r="J46" s="392" t="s">
        <v>1415</v>
      </c>
      <c r="K46" s="392">
        <v>4050000</v>
      </c>
      <c r="M46" t="s">
        <v>1441</v>
      </c>
    </row>
    <row r="47" spans="1:13">
      <c r="A47" s="252">
        <v>7</v>
      </c>
      <c r="B47" s="252" t="s">
        <v>757</v>
      </c>
      <c r="C47" s="252"/>
      <c r="D47" s="340"/>
      <c r="E47" s="340"/>
      <c r="J47" s="392" t="s">
        <v>1416</v>
      </c>
      <c r="K47" s="392">
        <v>2600000</v>
      </c>
      <c r="M47" t="s">
        <v>1442</v>
      </c>
    </row>
    <row r="48" spans="1:13">
      <c r="A48" s="46"/>
      <c r="B48" s="46" t="s">
        <v>758</v>
      </c>
      <c r="C48" s="251"/>
      <c r="D48" s="346"/>
      <c r="E48" s="346"/>
      <c r="J48" s="392" t="s">
        <v>1417</v>
      </c>
      <c r="K48" s="392">
        <v>3050000</v>
      </c>
      <c r="M48" t="s">
        <v>1443</v>
      </c>
    </row>
    <row r="49" spans="1:13">
      <c r="A49" s="46"/>
      <c r="B49" s="46" t="s">
        <v>759</v>
      </c>
      <c r="C49" s="239">
        <f>[2]ตารางบริหารงบ!D28-C48</f>
        <v>5011625.9925999995</v>
      </c>
      <c r="D49" s="344"/>
      <c r="E49" s="344"/>
      <c r="J49" s="392" t="s">
        <v>1418</v>
      </c>
      <c r="K49" s="392">
        <v>4000000</v>
      </c>
      <c r="M49" t="s">
        <v>1444</v>
      </c>
    </row>
    <row r="50" spans="1:13">
      <c r="A50" s="46"/>
      <c r="B50" s="46" t="s">
        <v>40</v>
      </c>
      <c r="C50" s="239">
        <f>[2]ประมาณการรายจ่าย!H45</f>
        <v>6034748.6974000009</v>
      </c>
      <c r="D50" s="344"/>
      <c r="E50" s="344"/>
      <c r="J50" s="392" t="s">
        <v>1419</v>
      </c>
      <c r="K50" s="392">
        <v>2100000</v>
      </c>
      <c r="M50" t="s">
        <v>1445</v>
      </c>
    </row>
    <row r="51" spans="1:13">
      <c r="A51" s="46"/>
      <c r="B51" s="46" t="s">
        <v>41</v>
      </c>
      <c r="C51" s="239">
        <f>[2]ประมาณการรายจ่าย!H46</f>
        <v>1165661.7000000002</v>
      </c>
      <c r="D51" s="344"/>
      <c r="E51" s="344"/>
      <c r="J51" s="392" t="s">
        <v>1420</v>
      </c>
      <c r="K51" s="392">
        <v>5500000</v>
      </c>
      <c r="M51" t="s">
        <v>1446</v>
      </c>
    </row>
    <row r="52" spans="1:13">
      <c r="A52" s="46"/>
      <c r="B52" s="46" t="s">
        <v>42</v>
      </c>
      <c r="C52" s="239">
        <f>[2]ประมาณการรายจ่าย!H47</f>
        <v>0</v>
      </c>
      <c r="D52" s="344"/>
      <c r="E52" s="344"/>
      <c r="J52" s="392" t="s">
        <v>1421</v>
      </c>
      <c r="K52" s="392">
        <v>2000000</v>
      </c>
      <c r="M52" t="s">
        <v>1447</v>
      </c>
    </row>
    <row r="53" spans="1:13">
      <c r="A53" s="46"/>
      <c r="B53" s="46" t="s">
        <v>43</v>
      </c>
      <c r="C53" s="239">
        <f>[2]ประมาณการรายจ่าย!H48</f>
        <v>266480</v>
      </c>
      <c r="D53" s="344"/>
      <c r="E53" s="344"/>
      <c r="J53" s="392" t="s">
        <v>1422</v>
      </c>
      <c r="K53" s="392">
        <v>8650000</v>
      </c>
      <c r="M53" t="s">
        <v>1448</v>
      </c>
    </row>
    <row r="54" spans="1:13">
      <c r="A54" s="46"/>
      <c r="B54" s="46" t="s">
        <v>760</v>
      </c>
      <c r="C54" s="239">
        <f>[2]ประมาณการรายได้!H30</f>
        <v>2079280</v>
      </c>
      <c r="D54" s="344"/>
      <c r="E54" s="344"/>
    </row>
    <row r="55" spans="1:13">
      <c r="C55" s="368" t="s">
        <v>1288</v>
      </c>
      <c r="D55" s="368" t="s">
        <v>1285</v>
      </c>
      <c r="E55" s="368" t="s">
        <v>1286</v>
      </c>
      <c r="F55" s="368" t="s">
        <v>1287</v>
      </c>
      <c r="G55" s="393" t="s">
        <v>1284</v>
      </c>
    </row>
    <row r="56" spans="1:13">
      <c r="B56" s="369" t="s">
        <v>1289</v>
      </c>
      <c r="G56" s="394"/>
    </row>
    <row r="57" spans="1:13">
      <c r="B57" s="370" t="s">
        <v>85</v>
      </c>
      <c r="C57" s="394">
        <v>174098</v>
      </c>
      <c r="D57" s="373">
        <v>300</v>
      </c>
      <c r="E57" s="367">
        <f>[2]แบบบันทึกแม่ข่าย!F18</f>
        <v>52228949.530000001</v>
      </c>
      <c r="F57" s="367">
        <f t="shared" ref="F57:F63" si="4">E57-(C57*D57)</f>
        <v>-450.46999999880791</v>
      </c>
      <c r="G57" s="394">
        <f t="shared" ref="G57:G63" si="5">E57/D57</f>
        <v>174096.49843333333</v>
      </c>
    </row>
    <row r="58" spans="1:13">
      <c r="B58" s="370" t="s">
        <v>88</v>
      </c>
      <c r="C58" s="394">
        <v>1</v>
      </c>
      <c r="D58" s="373">
        <v>500</v>
      </c>
      <c r="E58" s="367">
        <f>[2]แบบบันทึกแม่ข่าย!F60</f>
        <v>0</v>
      </c>
      <c r="F58" s="367">
        <f t="shared" si="4"/>
        <v>-500</v>
      </c>
      <c r="G58" s="394">
        <f t="shared" si="5"/>
        <v>0</v>
      </c>
    </row>
    <row r="59" spans="1:13">
      <c r="B59" s="370" t="s">
        <v>1290</v>
      </c>
      <c r="C59" s="394">
        <v>7998</v>
      </c>
      <c r="D59" s="373">
        <v>500</v>
      </c>
      <c r="E59" s="367">
        <f>[2]แบบบันทึกแม่ข่าย!F66</f>
        <v>3998130.76</v>
      </c>
      <c r="F59" s="367">
        <f t="shared" si="4"/>
        <v>-869.24000000022352</v>
      </c>
      <c r="G59" s="394">
        <f t="shared" si="5"/>
        <v>7996.2615199999991</v>
      </c>
    </row>
    <row r="60" spans="1:13">
      <c r="B60" s="370" t="s">
        <v>90</v>
      </c>
      <c r="C60" s="394">
        <v>16456</v>
      </c>
      <c r="D60" s="373">
        <v>800</v>
      </c>
      <c r="E60" s="367">
        <f>[2]แบบบันทึกแม่ข่าย!F63</f>
        <v>13164078.01909091</v>
      </c>
      <c r="F60" s="367">
        <f t="shared" si="4"/>
        <v>-721.98090909048915</v>
      </c>
      <c r="G60" s="394">
        <f t="shared" si="5"/>
        <v>16455.097523863638</v>
      </c>
    </row>
    <row r="61" spans="1:13">
      <c r="B61" s="370" t="s">
        <v>92</v>
      </c>
      <c r="C61" s="394">
        <v>49440</v>
      </c>
      <c r="D61" s="373">
        <v>120</v>
      </c>
      <c r="E61" s="367">
        <f>[2]แบบบันทึกแม่ข่าย!F69</f>
        <v>5932778.7272727303</v>
      </c>
      <c r="F61" s="367">
        <f t="shared" si="4"/>
        <v>-21.272727269679308</v>
      </c>
      <c r="G61" s="394">
        <f t="shared" si="5"/>
        <v>49439.822727272753</v>
      </c>
    </row>
    <row r="62" spans="1:13">
      <c r="B62" s="370" t="s">
        <v>94</v>
      </c>
      <c r="C62" s="394">
        <v>802</v>
      </c>
      <c r="D62" s="373">
        <v>150</v>
      </c>
      <c r="E62" s="367">
        <f>[2]แบบบันทึกแม่ข่าย!F75</f>
        <v>120000</v>
      </c>
      <c r="F62" s="367">
        <f t="shared" si="4"/>
        <v>-300</v>
      </c>
      <c r="G62" s="394">
        <f t="shared" si="5"/>
        <v>800</v>
      </c>
    </row>
    <row r="63" spans="1:13">
      <c r="B63" s="370" t="s">
        <v>95</v>
      </c>
      <c r="C63" s="394">
        <v>58966</v>
      </c>
      <c r="D63" s="373">
        <v>250</v>
      </c>
      <c r="E63" s="367">
        <f>[2]แบบบันทึกแม่ข่าย!F72+[2]แบบบันทึกแม่ข่าย!F78+[2]แบบบันทึกแม่ข่าย!F81</f>
        <v>14741230</v>
      </c>
      <c r="F63" s="367">
        <f t="shared" si="4"/>
        <v>-270</v>
      </c>
      <c r="G63" s="394">
        <f t="shared" si="5"/>
        <v>58964.92</v>
      </c>
    </row>
    <row r="64" spans="1:13">
      <c r="B64" s="371" t="s">
        <v>1291</v>
      </c>
      <c r="C64" s="394"/>
      <c r="E64" s="367">
        <f>SUM(E57:E63)</f>
        <v>90185167.036363646</v>
      </c>
      <c r="F64" s="367"/>
      <c r="G64" s="394"/>
    </row>
    <row r="65" spans="2:7">
      <c r="B65" s="369" t="s">
        <v>1292</v>
      </c>
      <c r="C65" s="394"/>
      <c r="D65" s="372"/>
      <c r="G65" s="394"/>
    </row>
    <row r="66" spans="2:7">
      <c r="B66" s="370" t="s">
        <v>85</v>
      </c>
      <c r="C66" s="394">
        <v>19402</v>
      </c>
      <c r="D66" s="373">
        <v>5000</v>
      </c>
      <c r="E66" s="367">
        <f>[2]แบบบันทึกแม่ข่าย!F21</f>
        <v>97000000</v>
      </c>
      <c r="F66" s="367">
        <f t="shared" ref="F66:F72" si="6">E66-(C66*D66)</f>
        <v>-10000</v>
      </c>
      <c r="G66" s="394">
        <f t="shared" ref="G66:G72" si="7">E66/D66</f>
        <v>19400</v>
      </c>
    </row>
    <row r="67" spans="2:7">
      <c r="B67" s="370" t="s">
        <v>88</v>
      </c>
      <c r="C67" s="394">
        <v>154</v>
      </c>
      <c r="D67" s="373">
        <v>3000</v>
      </c>
      <c r="E67" s="367">
        <f>[2]แบบบันทึกแม่ข่าย!F61</f>
        <v>456000</v>
      </c>
      <c r="F67" s="367">
        <f t="shared" si="6"/>
        <v>-6000</v>
      </c>
      <c r="G67" s="394">
        <f t="shared" si="7"/>
        <v>152</v>
      </c>
    </row>
    <row r="68" spans="2:7">
      <c r="B68" s="370" t="s">
        <v>1290</v>
      </c>
      <c r="C68" s="394">
        <v>292</v>
      </c>
      <c r="D68" s="373">
        <v>3500</v>
      </c>
      <c r="E68" s="367">
        <f>[2]แบบบันทึกแม่ข่าย!F67</f>
        <v>1020000</v>
      </c>
      <c r="F68" s="367">
        <f t="shared" si="6"/>
        <v>-2000</v>
      </c>
      <c r="G68" s="394">
        <f t="shared" si="7"/>
        <v>291.42857142857144</v>
      </c>
    </row>
    <row r="69" spans="2:7">
      <c r="B69" s="370" t="s">
        <v>90</v>
      </c>
      <c r="C69" s="394">
        <v>1640</v>
      </c>
      <c r="D69" s="373">
        <v>4000</v>
      </c>
      <c r="E69" s="367">
        <f>[2]แบบบันทึกแม่ข่าย!F64</f>
        <v>6552467.9812121205</v>
      </c>
      <c r="F69" s="367">
        <f t="shared" si="6"/>
        <v>-7532.0187878794968</v>
      </c>
      <c r="G69" s="394">
        <f t="shared" si="7"/>
        <v>1638.1169953030301</v>
      </c>
    </row>
    <row r="70" spans="2:7">
      <c r="B70" s="370" t="s">
        <v>92</v>
      </c>
      <c r="C70" s="394">
        <v>1594</v>
      </c>
      <c r="D70" s="373">
        <v>2500</v>
      </c>
      <c r="E70" s="367">
        <f>[2]แบบบันทึกแม่ข่าย!F70</f>
        <v>3980457.8181818184</v>
      </c>
      <c r="F70" s="367">
        <f t="shared" si="6"/>
        <v>-4542.1818181816489</v>
      </c>
      <c r="G70" s="394">
        <f t="shared" si="7"/>
        <v>1592.1831272727272</v>
      </c>
    </row>
    <row r="71" spans="2:7">
      <c r="B71" s="370" t="s">
        <v>94</v>
      </c>
      <c r="C71" s="394">
        <v>1</v>
      </c>
      <c r="D71" s="373">
        <v>2000</v>
      </c>
      <c r="E71" s="367">
        <f>[2]แบบบันทึกแม่ข่าย!F76</f>
        <v>0</v>
      </c>
      <c r="F71" s="367">
        <f t="shared" si="6"/>
        <v>-2000</v>
      </c>
      <c r="G71" s="394">
        <f t="shared" si="7"/>
        <v>0</v>
      </c>
    </row>
    <row r="72" spans="2:7">
      <c r="B72" s="370" t="s">
        <v>95</v>
      </c>
      <c r="C72" s="394">
        <v>2340</v>
      </c>
      <c r="D72" s="373">
        <v>2000</v>
      </c>
      <c r="E72" s="367">
        <f>[2]แบบบันทึกแม่ข่าย!F73+[2]แบบบันทึกแม่ข่าย!F79+[2]แบบบันทึกแม่ข่าย!F82</f>
        <v>4797449.59272727</v>
      </c>
      <c r="F72" s="367">
        <f t="shared" si="6"/>
        <v>117449.59272726998</v>
      </c>
      <c r="G72" s="394">
        <f t="shared" si="7"/>
        <v>2398.7247963636351</v>
      </c>
    </row>
    <row r="73" spans="2:7">
      <c r="B73" s="371" t="s">
        <v>1293</v>
      </c>
      <c r="C73" s="394"/>
      <c r="E73" s="367">
        <f>SUM(E66:E72)</f>
        <v>113806375.39212121</v>
      </c>
      <c r="G73" s="394"/>
    </row>
    <row r="74" spans="2:7">
      <c r="C74" s="367"/>
      <c r="E74" s="367"/>
      <c r="F74" s="366">
        <f>SUM(F57:F73)</f>
        <v>82242.428484849632</v>
      </c>
    </row>
    <row r="75" spans="2:7">
      <c r="D75" t="s">
        <v>1294</v>
      </c>
    </row>
  </sheetData>
  <pageMargins left="0.31496062992125984" right="0.31496062992125984" top="0.35433070866141736" bottom="0.35433070866141736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</vt:i4>
      </vt:variant>
    </vt:vector>
  </HeadingPairs>
  <TitlesOfParts>
    <vt:vector size="12" baseType="lpstr">
      <vt:lpstr>แบบบันทึกแม่ข่าย</vt:lpstr>
      <vt:lpstr>แบบบันทึกลูกข่าย</vt:lpstr>
      <vt:lpstr>รายการตรวจสอบ</vt:lpstr>
      <vt:lpstr>ประมาณการรายได้</vt:lpstr>
      <vt:lpstr>ประมาณการรายจ่าย</vt:lpstr>
      <vt:lpstr>BalancSheet</vt:lpstr>
      <vt:lpstr>FormPlanfin</vt:lpstr>
      <vt:lpstr>ตารางบริหารงบ</vt:lpstr>
      <vt:lpstr>กรอกเพิ่ม</vt:lpstr>
      <vt:lpstr>วิเคราะห์แผน</vt:lpstr>
      <vt:lpstr>แผนเงินบำรุง</vt:lpstr>
      <vt:lpstr>แบบบันทึกแม่ข่าย!Print_Titles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HP</cp:lastModifiedBy>
  <cp:lastPrinted>2022-11-03T03:06:18Z</cp:lastPrinted>
  <dcterms:created xsi:type="dcterms:W3CDTF">2013-09-02T10:29:46Z</dcterms:created>
  <dcterms:modified xsi:type="dcterms:W3CDTF">2022-11-15T09:59:54Z</dcterms:modified>
</cp:coreProperties>
</file>